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15360" windowHeight="8775" tabRatio="653" activeTab="0"/>
  </bookViews>
  <sheets>
    <sheet name="คะแนน-สกอ" sheetId="1" r:id="rId1"/>
    <sheet name="คะแนนเฉลี่ยตามองค์ประกอบ-สกอ" sheetId="2" r:id="rId2"/>
    <sheet name="คะแนนตามมาตรฐาน-สกอ" sheetId="3" r:id="rId3"/>
    <sheet name="คะแนน-สมศ" sheetId="4" r:id="rId4"/>
    <sheet name="เกณฑ์" sheetId="5" r:id="rId5"/>
  </sheets>
  <definedNames>
    <definedName name="_xlnm.Print_Titles" localSheetId="4">'เกณฑ์'!$2:$3</definedName>
    <definedName name="_xlnm.Print_Titles" localSheetId="0">'คะแนน-สกอ'!$4:$7</definedName>
    <definedName name="_xlnm.Print_Titles" localSheetId="3">'คะแนน-สมศ'!$4:$4</definedName>
    <definedName name="Z_48AADDCC_917E_40EF_9932_B1DE92BE24D9_.wvu.PrintTitles" localSheetId="4" hidden="1">'เกณฑ์'!$2:$3</definedName>
    <definedName name="Z_48AADDCC_917E_40EF_9932_B1DE92BE24D9_.wvu.PrintTitles" localSheetId="0" hidden="1">'คะแนน-สกอ'!$4:$7</definedName>
    <definedName name="Z_48AADDCC_917E_40EF_9932_B1DE92BE24D9_.wvu.PrintTitles" localSheetId="3" hidden="1">'คะแนน-สมศ'!$4:$4</definedName>
  </definedNames>
  <calcPr fullCalcOnLoad="1"/>
</workbook>
</file>

<file path=xl/sharedStrings.xml><?xml version="1.0" encoding="utf-8"?>
<sst xmlns="http://schemas.openxmlformats.org/spreadsheetml/2006/main" count="1228" uniqueCount="793">
  <si>
    <r>
      <t>ตัวบ่งชี้ 5.2</t>
    </r>
    <r>
      <rPr>
        <sz val="15"/>
        <rFont val="AngsanaUPC"/>
        <family val="1"/>
      </rPr>
      <t xml:space="preserve"> 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เป็นกรรมการวิทยานิพนธ์ภายนอกมหาวิทยาลัย เป็นกรรมการวิชาการ กรรมการวิชาชีพ ในระดับชาติหรือระดับนานาชาติ ต่อ อาจารย์ประจำ </t>
    </r>
    <r>
      <rPr>
        <sz val="15"/>
        <color indexed="18"/>
        <rFont val="AngsanaUPC"/>
        <family val="1"/>
      </rPr>
      <t>(อาจารย์ปฏิบัติงานจริงและลาศึกษาต่อ, ปีการศึกษา)</t>
    </r>
  </si>
  <si>
    <r>
      <t>ตัวบ่งชี้ 5.3</t>
    </r>
    <r>
      <rPr>
        <sz val="15"/>
        <rFont val="AngsanaUPC"/>
        <family val="1"/>
      </rPr>
      <t xml:space="preserve"> 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 ต่อ อาจารย์ประจำ</t>
    </r>
    <r>
      <rPr>
        <sz val="15"/>
        <color indexed="18"/>
        <rFont val="AngsanaUPC"/>
        <family val="1"/>
      </rPr>
      <t xml:space="preserve"> (อาจารย์ปฏิบัติงานจริง, ปีการศึกษา)</t>
    </r>
  </si>
  <si>
    <t>องค์ประกอบที่ 5 : การบริการวิชาการแก่สังคม</t>
  </si>
  <si>
    <r>
      <t>ตัวบ่งชี้ 2.6</t>
    </r>
    <r>
      <rPr>
        <sz val="15"/>
        <rFont val="Angsana New"/>
        <family val="1"/>
      </rPr>
      <t xml:space="preserve"> สัดส่วนของอาจารย์ประจำที่ดำรงตำแหน่งทางวิชาการต่ออาจารย์ประจำ </t>
    </r>
    <r>
      <rPr>
        <sz val="15"/>
        <color indexed="18"/>
        <rFont val="Angsana New"/>
        <family val="1"/>
      </rPr>
      <t>(อาจารย์ปฏิบัติงานจริงและลาศึกษาต่อ, ปีการศึกษา)</t>
    </r>
  </si>
  <si>
    <t>&lt; 5 ระดับแรก</t>
  </si>
  <si>
    <t>5-6 ระดับแรก</t>
  </si>
  <si>
    <t>7 ระดับ</t>
  </si>
  <si>
    <t>1-2 ระดับแรก</t>
  </si>
  <si>
    <t>&lt; 4 ระดับแรก</t>
  </si>
  <si>
    <t>4 ระดับ</t>
  </si>
  <si>
    <t>5 ระดับ</t>
  </si>
  <si>
    <t>≤6 ระดับแรก</t>
  </si>
  <si>
    <t>≤2 ระดับแรก</t>
  </si>
  <si>
    <t>3 ระดับแรก</t>
  </si>
  <si>
    <t>4 ระดัย</t>
  </si>
  <si>
    <t>7 ระดับแรก</t>
  </si>
  <si>
    <t>&lt;3 ระดับแรก</t>
  </si>
  <si>
    <t>4 ระดับแรก</t>
  </si>
  <si>
    <t>8 ระดับ</t>
  </si>
  <si>
    <t>3-4 ระดับแรก</t>
  </si>
  <si>
    <t>1 ระดับแรก</t>
  </si>
  <si>
    <t>2 ระดับแรก</t>
  </si>
  <si>
    <r>
      <t>≥</t>
    </r>
    <r>
      <rPr>
        <sz val="14"/>
        <rFont val="Angsana New"/>
        <family val="1"/>
      </rPr>
      <t xml:space="preserve"> 3 ระดับแรก</t>
    </r>
  </si>
  <si>
    <t>4-5 ระดับแรก</t>
  </si>
  <si>
    <r>
      <t>≥</t>
    </r>
    <r>
      <rPr>
        <sz val="14"/>
        <rFont val="Angsana New"/>
        <family val="1"/>
      </rPr>
      <t>4 ระดับแรก</t>
    </r>
  </si>
  <si>
    <t>&lt; 3 ระดับแรก</t>
  </si>
  <si>
    <r>
      <t>ตัวบ่งชี้ 8.5</t>
    </r>
    <r>
      <rPr>
        <sz val="15"/>
        <rFont val="Angsana New"/>
        <family val="1"/>
      </rPr>
      <t xml:space="preserve"> ร้อยละเงินเหลือจ่ายสุทธิ ต่อ งบดำเนินการ </t>
    </r>
    <r>
      <rPr>
        <sz val="15"/>
        <color indexed="12"/>
        <rFont val="Angsana New"/>
        <family val="1"/>
      </rPr>
      <t>(ปีงบประมาณ)</t>
    </r>
  </si>
  <si>
    <r>
      <t>≥</t>
    </r>
    <r>
      <rPr>
        <sz val="11.9"/>
        <rFont val="Angsana New"/>
        <family val="1"/>
      </rPr>
      <t xml:space="preserve"> </t>
    </r>
    <r>
      <rPr>
        <sz val="14"/>
        <rFont val="Angsana New"/>
        <family val="1"/>
      </rPr>
      <t>4 ระดับแรก</t>
    </r>
  </si>
  <si>
    <r>
      <t>≥</t>
    </r>
    <r>
      <rPr>
        <sz val="11.9"/>
        <rFont val="Angsana New"/>
        <family val="1"/>
      </rPr>
      <t xml:space="preserve"> </t>
    </r>
    <r>
      <rPr>
        <sz val="14"/>
        <rFont val="Angsana New"/>
        <family val="1"/>
      </rPr>
      <t>5 ระดับแรก</t>
    </r>
  </si>
  <si>
    <t>&lt; 2 ระดับแรก</t>
  </si>
  <si>
    <t>≥ 3 ระดับแรก</t>
  </si>
  <si>
    <t>5-7 ระดับแรก</t>
  </si>
  <si>
    <t>≤ 5 ระดับแรก</t>
  </si>
  <si>
    <t>≥ 4 ระดับแรก</t>
  </si>
  <si>
    <r>
      <t>≥</t>
    </r>
    <r>
      <rPr>
        <sz val="11.9"/>
        <rFont val="Angsana New"/>
        <family val="1"/>
      </rPr>
      <t xml:space="preserve"> 6 ระดับแรก</t>
    </r>
  </si>
  <si>
    <t>≥ 5 ระดับแรก</t>
  </si>
  <si>
    <r>
      <t>5-9%หรือ</t>
    </r>
    <r>
      <rPr>
        <sz val="14"/>
        <rFont val="Arial"/>
        <family val="0"/>
      </rPr>
      <t>&gt;</t>
    </r>
    <r>
      <rPr>
        <sz val="11.9"/>
        <rFont val="Angsana New"/>
        <family val="1"/>
      </rPr>
      <t>15%</t>
    </r>
  </si>
  <si>
    <t>10-15%</t>
  </si>
  <si>
    <t>ค่าใช้จ่ายทั้งหมดที่ใช้ในระบบห้องสมุด คอมพิวเตอร์ และศูนย์สารสนเทศในปีงบประมาณนั้น</t>
  </si>
  <si>
    <t xml:space="preserve">                        จำนวนนักศึกษาเต็มเวลาเทียบเท่าในปีงบประมาณนั้น</t>
  </si>
  <si>
    <t>1-4,499.99</t>
  </si>
  <si>
    <t>4,500-6,999.99</t>
  </si>
  <si>
    <r>
      <t>≥</t>
    </r>
    <r>
      <rPr>
        <sz val="11.9"/>
        <rFont val="Angsana New"/>
        <family val="1"/>
      </rPr>
      <t xml:space="preserve"> 7,000</t>
    </r>
  </si>
  <si>
    <t xml:space="preserve">             ค่าใช้จ่ายทั้งหมดในปีงบประมาณนั้น             </t>
  </si>
  <si>
    <t>มีระบบและกลไกการประกันคุณภาพการศึกษาภายในที่เหมาะสมกับระดับการพัฒนาของสถาบัน/คณะ</t>
  </si>
  <si>
    <t>มีการกำหนดนโยบายและให้ความสำคัญเรื่องการประกันคุณภาพจากคณะกรรมการระดับนโยบายและผู้บริหารสูงสุดของสถาบัน/คณะ ภายใต้การมีส่วนร่วมจากภาคีทั้งภายในและภายนอกสถาบัน</t>
  </si>
  <si>
    <t>มีการกำหนดมาตรฐานตัวบ่งชี้ และเกณฑ์คุณภาพที่สอดคล้องกับมาตรฐานการอุดมศึกษา และมาตรฐานอื่นๆ ที่เกี่ยวข้อง และสอดคล้องกับการประเมินคุณภาพภายนอก</t>
  </si>
  <si>
    <t>มีการดำเนินงานด้านการประกันคุณภาพที่ครบถ้วน ทั้งการควบคุมคุณภาพ การติดตาม ตรวจสอบ และประเมินคุณภาพอย่างต่อเนื่องเป็นประจำ (อย่างน้อย 3 ปีนับรวมปีที่มีการติดตาม)</t>
  </si>
  <si>
    <t>มีการนำผลการประกันคุณภาพมาพัฒนาปรับปรุงการดำเนินงาน</t>
  </si>
  <si>
    <t>มีระบบฐานข้อมูลและสารสนเทศที่สนับสนุนการประกันคุณภาพและใช้ร่วมกันทั้งระดับบุคคล ภาควิชา คณะและมหาวิทยาลัย</t>
  </si>
  <si>
    <t>มีระบบส่งเสริมการสร้างเครือข่ายด้านการประกันคุณภาพระหว่างหน่วยงานทั้งภายในและภายนอกมหาวิทยาลัย</t>
  </si>
  <si>
    <t>มีระบบการให้ความรู้และทักษะการประกันคุณภาพการศึกษาแก่นักศึกษา</t>
  </si>
  <si>
    <t>มีระบบส่งเสริมให้นักศึกษานำความรู้ด้านการประกันคุณภาพการศึกษาไปใช้กับกิจกรรมนักศึกษา</t>
  </si>
  <si>
    <t>มีกลไกให้นักศึกษามีส่วนร่วมในการประกันคุณภาพการศึกษาของมหาวิทยาลัย/คณะ</t>
  </si>
  <si>
    <t>นักศึกษามีการใช้กระบวนการคุณภาพในการพัฒนาคุณภาพของกิจกรรมหรือโครงการนักศึกษา</t>
  </si>
  <si>
    <t>นักศึกษาสร้างเครือข่ายการพัฒนาคุณภาพภายในสถาบันและระหว่างมหาวิทยาลัย</t>
  </si>
  <si>
    <t>มีระบบติดตาม ประเมินผลการประกันคุณภาพในกิจกรรมที่นักศึกษาดำเนินการ และในส่วนที่นักศึกษามีส่วนร่วมกับการประกันคุณภาพของมหาวิทยาลัย/คณะ</t>
  </si>
  <si>
    <t>มีการนำผลการประเมินไปพัฒนากระบวนการให้ความรู้และกลไกการดำเนินงานประกันคุณภาพที่เกี่ยวข้องกับนักศึกษาอย่างต่อเนื่อง</t>
  </si>
  <si>
    <t>มีการดำเนินการตามระบบและกลไกการประกันคุณภาพภายในระดับคณะ และมหาวิทยาลัยอย่างต่อเนื่อง</t>
  </si>
  <si>
    <t>มีการปรับปรุงระบบประกันคุณภาพภายใน โดยสอดคล้องกับพันธกิจและพัฒนาการของมหาวิทยาลัย/คณะ</t>
  </si>
  <si>
    <t>มีการรายงานผลการประกันคุณภาพการศึกษาภายในต่อหน่วยงานที่เกี่ยวข้องและสาธารณชนภายในเวลาที่กำหนด</t>
  </si>
  <si>
    <t>มีการนำผลการประเมินไปใช้ในการปรับปรุงการดำเนินงานของหน่วยงานอย่างต่อเนื่อง</t>
  </si>
  <si>
    <t>มีนวัตกรรมด้านการประกันคุณภาพที่หน่วยงานพัฒนาขึ้น หรือมีการจัดทำแนวปฏิบัติที่ดี เพื่อการเป็นแหล่งอ้างอิงให้กับหน่วยงานและสถาบันอื่นๆ</t>
  </si>
  <si>
    <t>มีระบบและกลไกการประกันคุณภาพภายใน</t>
  </si>
  <si>
    <t>มีการกำหนดมาตรฐานและตัวบ่งชี้ของมหาวิทยาลัย/คณะ ที่สอดคล้องกับมาตรฐานการศึกษาระดับ อุดมศึกษา และเอกลักษณ์ของมหาวิทยาลัย/คณะ ครอบคลุมปัจจัยที่มีผลต่อคุณภาพอย่างครบถ้วน ทั้งปัจจัยนำเข้า กระบวนการจัดการศึกษาและผลผลิต สามารถรองรับการประเมินคุณภาพภายนอกและเทียบระดับ (Benchmarking)</t>
  </si>
  <si>
    <t>มีการพัฒนาระบบประกันคุณภาพภายในเป็นส่วนหนึ่งของกระบวนการบริหารการศึกษาที่เหมาะสมสอดคล้องกับแนวทางการจัดการศึกษาของมหาวิทยาลัย/คณะ โดยได้รับการสนับสนุนจากต้นสังกัด และการมีส่วนร่วมในการประกันคุณภาพจากทุกภาคีทั้งภายในและภายนอกมหาวิทยาลัย โดยเฉพาะการมีส่วนร่วมของชุมชน</t>
  </si>
  <si>
    <t>มีการนำเอาผลจากการประเมินคุณภาพภายในมาพัฒนาปรับปรุงการดำเนินงานตามพันธกิจให้เกิดผลดี</t>
  </si>
  <si>
    <r>
      <t xml:space="preserve">ตัวบ่งชี้ 2.5 </t>
    </r>
    <r>
      <rPr>
        <sz val="15"/>
        <rFont val="Angsana New"/>
        <family val="1"/>
      </rPr>
      <t xml:space="preserve">สัดส่วนของอาจารย์ประจำที่มีวุฒิปริญญาเอกหรือเทียบเท่าต่ออาจารย์ประจำ </t>
    </r>
    <r>
      <rPr>
        <sz val="15"/>
        <color indexed="18"/>
        <rFont val="Angsana New"/>
        <family val="1"/>
      </rPr>
      <t>(อาจารย์ปฏิบัติงานจริงและลาศึกษาต่อ, ปีการศึกษา)</t>
    </r>
  </si>
  <si>
    <r>
      <t>ตัวบ่งชี้ 5.7</t>
    </r>
    <r>
      <rPr>
        <sz val="15"/>
        <rFont val="Angsana New"/>
        <family val="1"/>
      </rPr>
      <t xml:space="preserve"> ค่าใช้จ่ายและมูลค่าของมหาวิทยาลัยในการบริหารวิชาการและวิชาชีพเพื่อสังคม ต่ออาจารย์ประจำ </t>
    </r>
    <r>
      <rPr>
        <sz val="15"/>
        <color indexed="18"/>
        <rFont val="Angsana New"/>
        <family val="1"/>
      </rPr>
      <t>(อาจารย์ปฏิบัติงานจริงปีการศึกษา, ค่าใช้จ่ายปีงบประมาณ)</t>
    </r>
  </si>
  <si>
    <r>
      <t>ตัวบ่งชี้ 4.5</t>
    </r>
    <r>
      <rPr>
        <sz val="15"/>
        <rFont val="AngsanaUPC"/>
        <family val="1"/>
      </rPr>
      <t xml:space="preserve"> ร้อยละของบทความวิจัยที่ได้รับการอ้างอิง (Citation) ใน refereed journal หรือในฐานข้อมูลระดับชาติหรือนานาชาติ ต่อ อาจารย์ประจำ </t>
    </r>
    <r>
      <rPr>
        <sz val="15"/>
        <color indexed="18"/>
        <rFont val="AngsanaUPC"/>
        <family val="1"/>
      </rPr>
      <t>(อาจารย์และนักวิจัยรวมลาศึกษาต่อปีการศึกษา, ผลงานปีปฏิทิน)</t>
    </r>
  </si>
  <si>
    <r>
      <t>ตัวบ่งชี้ 4.4</t>
    </r>
    <r>
      <rPr>
        <sz val="15"/>
        <rFont val="AngsanaUPC"/>
        <family val="1"/>
      </rPr>
      <t xml:space="preserve">  ร้อยละของงานวิจัยและงานสร้างสรรค์ที่ตีพิมพ์เผยแพร่ ได้รับการจดทะเบียนทรัพย์สินทางปัญญา หรือนำไปใช้ประโยชน์ทั้งในระดับชาติและในระดับนานาชาติ ต่อ จำนวนอาจารย์ประจำ </t>
    </r>
    <r>
      <rPr>
        <sz val="15"/>
        <color indexed="18"/>
        <rFont val="AngsanaUPC"/>
        <family val="1"/>
      </rPr>
      <t>(อาจารย์และนักวิจัยปฏิบัติงานจริงปีการศึกษา, ผลงานปีปฏิทิน)</t>
    </r>
  </si>
  <si>
    <r>
      <t>ตัวบ่งชี้ 4.6</t>
    </r>
    <r>
      <rPr>
        <sz val="15"/>
        <rFont val="Angsana New"/>
        <family val="1"/>
      </rPr>
      <t xml:space="preserve"> ร้อยละของงานวิจัยและงานสร้างสรรค์ที่ตีพิมพ์เผยแพร่ และ/หรือนำไปใช้ประโยชน์ทั้งในระดับชาติและระดับนานาชาติ ต่อ จำนวนอาจารย์ประจำ </t>
    </r>
    <r>
      <rPr>
        <sz val="15"/>
        <color indexed="18"/>
        <rFont val="Angsana New"/>
        <family val="1"/>
      </rPr>
      <t>(อาจารย์และนักวิจัยปฏิบัติงานจริงปีการศึกษา, ผลงานปีปฏิทิน)</t>
    </r>
  </si>
  <si>
    <t xml:space="preserve">     จำนวนนักวิจัยในปีการศึกษา</t>
  </si>
  <si>
    <r>
      <t>ตัวบ่งชี้ 6.1</t>
    </r>
    <r>
      <rPr>
        <sz val="15"/>
        <rFont val="AngsanaUPC"/>
        <family val="1"/>
      </rPr>
      <t xml:space="preserve"> ระบบและกลไกในการทำนุบำรุงศิลปวัฒนธรรม </t>
    </r>
    <r>
      <rPr>
        <sz val="15"/>
        <color indexed="18"/>
        <rFont val="AngsanaUPC"/>
        <family val="1"/>
      </rPr>
      <t>(ปีการศึกษา)</t>
    </r>
  </si>
  <si>
    <r>
      <t>ตัวบ่งชี้ 6.2</t>
    </r>
    <r>
      <rPr>
        <sz val="15"/>
        <rFont val="Angsana New"/>
        <family val="1"/>
      </rPr>
      <t xml:space="preserve"> ร้อยละของโครงการ/กิจกรรมในการอนุรักษ์ พัฒนาและสร้างเสริมเอกลักษณะ ศิลปะและวัฒนธรรม ต่อจำนวนนักศึกษา </t>
    </r>
    <r>
      <rPr>
        <sz val="15"/>
        <color indexed="18"/>
        <rFont val="Angsana New"/>
        <family val="1"/>
      </rPr>
      <t>(ปีการศึกษา)</t>
    </r>
  </si>
  <si>
    <r>
      <t>ตัวบ่งชี้ 6.3</t>
    </r>
    <r>
      <rPr>
        <sz val="15"/>
        <rFont val="Angsana New"/>
        <family val="1"/>
      </rPr>
      <t xml:space="preserve"> ร้อยละของค่าใช้จ่ายและมูลค่าที่ใช้ในการอนุรักษ์ พัฒนาและสร้างเสริมเอกลักษณ์ ศิลปะและวัฒนธรรม ต่อ งบดำเนินการ </t>
    </r>
    <r>
      <rPr>
        <sz val="15"/>
        <color indexed="18"/>
        <rFont val="Angsana New"/>
        <family val="1"/>
      </rPr>
      <t>(ปีงบประมาณ)</t>
    </r>
  </si>
  <si>
    <t xml:space="preserve">     ค่าใช้จ่ายและมูลค่าของการอนุรักษ์ พัฒนาฯ </t>
  </si>
  <si>
    <r>
      <t xml:space="preserve">     งบดำเนินการ</t>
    </r>
    <r>
      <rPr>
        <sz val="14"/>
        <color indexed="20"/>
        <rFont val="Angsana New"/>
        <family val="1"/>
      </rPr>
      <t xml:space="preserve"> </t>
    </r>
  </si>
  <si>
    <r>
      <t>ตัวบ่งชี้ 7.4</t>
    </r>
    <r>
      <rPr>
        <sz val="15"/>
        <rFont val="AngsanaUPC"/>
        <family val="1"/>
      </rPr>
      <t xml:space="preserve">  ระบบและกลไกในการบริหารทรัพยากรบุคคลเพื่อพัฒนา และธำรงรักษาไว้ให้บุคลากรมีคุณภาพและประสิทธิภาพ </t>
    </r>
    <r>
      <rPr>
        <sz val="15"/>
        <color indexed="18"/>
        <rFont val="AngsanaUPC"/>
        <family val="1"/>
      </rPr>
      <t>(ปีการศึกษา)</t>
    </r>
  </si>
  <si>
    <r>
      <t xml:space="preserve">ตัวบ่งชี้ 7.5 </t>
    </r>
    <r>
      <rPr>
        <sz val="15"/>
        <rFont val="AngsanaUPC"/>
        <family val="1"/>
      </rPr>
      <t xml:space="preserve">ศักยภาพของระบบฐานข้อมูลเพื่อการบริหาร การเรียนการสอน และการวิจัย </t>
    </r>
    <r>
      <rPr>
        <sz val="15"/>
        <color indexed="18"/>
        <rFont val="AngsanaUPC"/>
        <family val="1"/>
      </rPr>
      <t>(ปีการศึกษา)</t>
    </r>
  </si>
  <si>
    <r>
      <t>ตัวบ่งชี้ 7.7</t>
    </r>
    <r>
      <rPr>
        <sz val="15"/>
        <rFont val="AngsanaUPC"/>
        <family val="1"/>
      </rPr>
      <t xml:space="preserve"> ร้อยละของอาจารย์ประจำที่ได้รับรางวัลผลงานทางวิชาการหรือวิชาชีพในระดับชาติหรือนานาชาติ </t>
    </r>
    <r>
      <rPr>
        <sz val="15"/>
        <color indexed="18"/>
        <rFont val="AngsanaUPC"/>
        <family val="1"/>
      </rPr>
      <t xml:space="preserve">(นับรวมนักวิจัย, ปีการศึกษา) </t>
    </r>
  </si>
  <si>
    <t xml:space="preserve">     จำนวนอาจารย์และนักวิจัยที่ได้รับรางวัลทุกประเภท</t>
  </si>
  <si>
    <t xml:space="preserve">     จำนวนอาจารย์และนักวิจัยที่ได้รับรางวัลด้านวิจัย</t>
  </si>
  <si>
    <r>
      <t>ตัวบ่งชี้ 7.8</t>
    </r>
    <r>
      <rPr>
        <sz val="15"/>
        <rFont val="AngsanaUPC"/>
        <family val="1"/>
      </rPr>
      <t xml:space="preserve"> มีการนำระบบบริหารความเสี่ยงมาใช้ในกระบวนการบริหารการศึกษา </t>
    </r>
    <r>
      <rPr>
        <sz val="15"/>
        <color indexed="18"/>
        <rFont val="AngsanaUPC"/>
        <family val="1"/>
      </rPr>
      <t>(ปีการศึกษา)</t>
    </r>
  </si>
  <si>
    <r>
      <t>ตัวบ่งชี้ 7.9</t>
    </r>
    <r>
      <rPr>
        <sz val="15"/>
        <rFont val="AngsanaUPC"/>
        <family val="1"/>
      </rPr>
      <t xml:space="preserve"> ระดับความสำเร็จของการถ่ายทอดตัวบ่งชี้และเป้าหมายของระดับองค์กรสู่ระดับบุคคล </t>
    </r>
    <r>
      <rPr>
        <sz val="15"/>
        <color indexed="18"/>
        <rFont val="AngsanaUPC"/>
        <family val="1"/>
      </rPr>
      <t>(ปีการศึกษา)</t>
    </r>
  </si>
  <si>
    <r>
      <t>ตัวบ่งชี้ 7.11</t>
    </r>
    <r>
      <rPr>
        <sz val="15"/>
        <rFont val="Angsana New"/>
        <family val="1"/>
      </rPr>
      <t xml:space="preserve"> งบประมาณสำหรับการพัฒนาคณาจารย์ทั้งในประเทศและต่างประเทศ ต่อ จำนวนอาจารย์ประจำ (รวมลาศึกษาต่อ)</t>
    </r>
    <r>
      <rPr>
        <sz val="15"/>
        <color indexed="18"/>
        <rFont val="Angsana New"/>
        <family val="1"/>
      </rPr>
      <t xml:space="preserve"> (จำนวนเงินใช้ปีงบประมาณ, จำนวนอาจารย์ใช้ปีการศึกษา)</t>
    </r>
  </si>
  <si>
    <r>
      <t xml:space="preserve">ตัวบ่งชี้ 7.12 </t>
    </r>
    <r>
      <rPr>
        <sz val="15"/>
        <rFont val="Angsana New"/>
        <family val="1"/>
      </rPr>
      <t xml:space="preserve">ร้อยละของบุคลากรประจำสายสนับสนุนที่ได้รับการพัฒนาความรู้ และทักษะในวิชาชีพ ทั้งในประเทศและต่างประเทศ </t>
    </r>
    <r>
      <rPr>
        <sz val="15"/>
        <color indexed="18"/>
        <rFont val="Angsana New"/>
        <family val="1"/>
      </rPr>
      <t>(ปีการศึกษา)</t>
    </r>
  </si>
  <si>
    <t xml:space="preserve">     จำนวนบุคลากรประจำที่ได้รับการพัฒนาฯ</t>
  </si>
  <si>
    <t xml:space="preserve">     จำนวนบุคลากรประจำทั้งหมด(ไม่รวมจ้างเหมา)</t>
  </si>
  <si>
    <r>
      <t>ตัวบ่งชี้ 8.1</t>
    </r>
    <r>
      <rPr>
        <sz val="15"/>
        <rFont val="AngsanaUPC"/>
        <family val="1"/>
      </rPr>
      <t xml:space="preserve"> ระบบและกลไกในการจัดสรร การวิเคราะห์ค่าใช้จ่าย การตรวจสอบการเงินและงบประมาณอย่างมีประสิทธิภาพ </t>
    </r>
    <r>
      <rPr>
        <sz val="15"/>
        <color indexed="12"/>
        <rFont val="AngsanaUPC"/>
        <family val="1"/>
      </rPr>
      <t>(ปีงบประมาณ)</t>
    </r>
  </si>
  <si>
    <r>
      <t xml:space="preserve">ตัวบ่งชี้ 8.2 </t>
    </r>
    <r>
      <rPr>
        <sz val="15"/>
        <rFont val="AngsanaUPC"/>
        <family val="1"/>
      </rPr>
      <t xml:space="preserve">การใช้ทรัพยากรภายในและภายนอกสถาบันร่วมกัน </t>
    </r>
    <r>
      <rPr>
        <sz val="15"/>
        <color indexed="12"/>
        <rFont val="AngsanaUPC"/>
        <family val="1"/>
      </rPr>
      <t>(ปีงบประมาณ)</t>
    </r>
  </si>
  <si>
    <t>ร้อยละ 20</t>
  </si>
  <si>
    <t xml:space="preserve">     จำนวนบัณฑิต ป.ตรีที่ได้งานทำหลังสำเร็จการศึกษาและได้เงินเดือนตาม/มากกว่าเกณฑ์ 8,200.-</t>
  </si>
  <si>
    <t>ค่าเฉลี่ย 3.50</t>
  </si>
  <si>
    <t>ร้อยละ0.03</t>
  </si>
  <si>
    <t>ร้อยละ... (ไม่มีหลักสูตรบัณฑิตศึกษา)</t>
  </si>
  <si>
    <t>2 คน</t>
  </si>
  <si>
    <t>5 ชิ้นงาน</t>
  </si>
  <si>
    <t>ร้อยละ 100</t>
  </si>
  <si>
    <t>0 ชิ้นงาน</t>
  </si>
  <si>
    <t>50,000บาท</t>
  </si>
  <si>
    <t>ร้อยละ 40</t>
  </si>
  <si>
    <t>7,500บาท</t>
  </si>
  <si>
    <r>
      <t>ตัวบ่งชี้ 5.6</t>
    </r>
    <r>
      <rPr>
        <sz val="15"/>
        <rFont val="Angsana New"/>
        <family val="1"/>
      </rPr>
      <t xml:space="preserve"> มีการนำความรู้และประสบการณ์จากการให้บริการวิชาการแก่สังคม ชุมชน และประเทศชาติมาใช้ประโยชน์ในการพัฒนาการเรียนการสอนหรือการวิจัย </t>
    </r>
    <r>
      <rPr>
        <sz val="15"/>
        <color indexed="18"/>
        <rFont val="Angsana New"/>
        <family val="1"/>
      </rPr>
      <t>(ปีการศึกษา)</t>
    </r>
  </si>
  <si>
    <r>
      <t xml:space="preserve">ตัวบ่งชี้ 2.4 </t>
    </r>
    <r>
      <rPr>
        <sz val="15"/>
        <rFont val="Angsana New"/>
        <family val="1"/>
      </rPr>
      <t xml:space="preserve">จำนวนนักศึกษาเต็มเวลาเทียบเท่า ต่อจำนวนอาจารย์ประจำ </t>
    </r>
    <r>
      <rPr>
        <sz val="15"/>
        <color indexed="18"/>
        <rFont val="Angsana New"/>
        <family val="1"/>
      </rPr>
      <t xml:space="preserve">(อาจารย์ปฏิบัติงานจริง,           ปีการศึกษา) </t>
    </r>
  </si>
  <si>
    <r>
      <t>ตัวบ่งชี้ 7.1</t>
    </r>
    <r>
      <rPr>
        <sz val="15"/>
        <rFont val="AngsanaUPC"/>
        <family val="1"/>
      </rPr>
      <t xml:space="preserve"> </t>
    </r>
    <r>
      <rPr>
        <sz val="15"/>
        <color indexed="12"/>
        <rFont val="AngsanaUPC"/>
        <family val="1"/>
      </rPr>
      <t>คณะกรรมการประจำคณะ</t>
    </r>
    <r>
      <rPr>
        <sz val="15"/>
        <rFont val="AngsanaUPC"/>
        <family val="1"/>
      </rPr>
      <t>ใช้หลักธรรมภิบาลในการบริหารจัดการและสามารถผลักดัน</t>
    </r>
    <r>
      <rPr>
        <sz val="15"/>
        <color indexed="12"/>
        <rFont val="AngsanaUPC"/>
        <family val="1"/>
      </rPr>
      <t>คณะ</t>
    </r>
    <r>
      <rPr>
        <sz val="15"/>
        <rFont val="AngsanaUPC"/>
        <family val="1"/>
      </rPr>
      <t xml:space="preserve">ให้แข่งขันได้ในระดับสากล </t>
    </r>
    <r>
      <rPr>
        <sz val="15"/>
        <color indexed="18"/>
        <rFont val="AngsanaUPC"/>
        <family val="1"/>
      </rPr>
      <t>(ปีการศึกษา)</t>
    </r>
  </si>
  <si>
    <r>
      <t>ตัวบ่งชี้ 7.2</t>
    </r>
    <r>
      <rPr>
        <sz val="15"/>
        <rFont val="AngsanaUPC"/>
        <family val="1"/>
      </rPr>
      <t xml:space="preserve"> ภาวะผู้นำของผู้บริหารทุกระดับของ</t>
    </r>
    <r>
      <rPr>
        <sz val="15"/>
        <color indexed="12"/>
        <rFont val="AngsanaUPC"/>
        <family val="1"/>
      </rPr>
      <t>คณะ</t>
    </r>
    <r>
      <rPr>
        <sz val="15"/>
        <rFont val="AngsanaUPC"/>
        <family val="1"/>
      </rPr>
      <t xml:space="preserve"> </t>
    </r>
    <r>
      <rPr>
        <sz val="15"/>
        <color indexed="18"/>
        <rFont val="AngsanaUPC"/>
        <family val="1"/>
      </rPr>
      <t>(ปีการศึกษา)</t>
    </r>
  </si>
  <si>
    <r>
      <t>ตัวบ่งชี้ 7.3</t>
    </r>
    <r>
      <rPr>
        <sz val="15"/>
        <rFont val="AngsanaUPC"/>
        <family val="1"/>
      </rPr>
      <t xml:space="preserve"> การพัฒนา</t>
    </r>
    <r>
      <rPr>
        <sz val="15"/>
        <color indexed="12"/>
        <rFont val="AngsanaUPC"/>
        <family val="1"/>
      </rPr>
      <t>คณะ</t>
    </r>
    <r>
      <rPr>
        <sz val="15"/>
        <rFont val="AngsanaUPC"/>
        <family val="1"/>
      </rPr>
      <t xml:space="preserve">สู่องค์การเรียนรู้ </t>
    </r>
    <r>
      <rPr>
        <sz val="15"/>
        <color indexed="18"/>
        <rFont val="AngsanaUPC"/>
        <family val="1"/>
      </rPr>
      <t>(ปีการศึกษา)</t>
    </r>
  </si>
  <si>
    <r>
      <t>ตัวบ่งชี้ 7.6</t>
    </r>
    <r>
      <rPr>
        <sz val="15"/>
        <rFont val="AngsanaUPC"/>
        <family val="1"/>
      </rPr>
      <t xml:space="preserve"> ระดับความสำเร็จในการเปิดโอกาสให้บุคคลภายนอกเข้ามามีส่วนร่วมในการพัฒนา</t>
    </r>
    <r>
      <rPr>
        <sz val="15"/>
        <color indexed="12"/>
        <rFont val="AngsanaUPC"/>
        <family val="1"/>
      </rPr>
      <t>คณะ</t>
    </r>
    <r>
      <rPr>
        <sz val="15"/>
        <rFont val="AngsanaUPC"/>
        <family val="1"/>
      </rPr>
      <t xml:space="preserve"> </t>
    </r>
    <r>
      <rPr>
        <sz val="15"/>
        <color indexed="18"/>
        <rFont val="AngsanaUPC"/>
        <family val="1"/>
      </rPr>
      <t>(ปีการศึกษา)</t>
    </r>
  </si>
  <si>
    <r>
      <t xml:space="preserve">ตัวบ่งชี้ 7.10 </t>
    </r>
    <r>
      <rPr>
        <sz val="15"/>
        <color indexed="12"/>
        <rFont val="Angsana New"/>
        <family val="1"/>
      </rPr>
      <t>คณะกรรมการประจำคณะ</t>
    </r>
    <r>
      <rPr>
        <sz val="15"/>
        <rFont val="Angsana New"/>
        <family val="1"/>
      </rPr>
      <t>และผู้บริหารมีวิสัยทัศน์ที่ขับเคลื่อนพันธกิจ และสามารถสะท้อนถึงนโยบาย วัตถุประสงค์ และนำไปสู่เป้าหมายของการบริการจัดการที่ดี มีการบริหารแบบมีส่วนร่วม เน้นการกระจายอำนาจ โปร่งใสและตรวจสอบได้ รวมทั้งมีความสามารถในการผลักดัน</t>
    </r>
    <r>
      <rPr>
        <sz val="15"/>
        <color indexed="12"/>
        <rFont val="Angsana New"/>
        <family val="1"/>
      </rPr>
      <t>คณะ</t>
    </r>
    <r>
      <rPr>
        <sz val="15"/>
        <rFont val="Angsana New"/>
        <family val="1"/>
      </rPr>
      <t xml:space="preserve">ให้สามารถแข่งขันได้ในระดับสากล </t>
    </r>
    <r>
      <rPr>
        <sz val="15"/>
        <color indexed="18"/>
        <rFont val="Angsana New"/>
        <family val="1"/>
      </rPr>
      <t>(ปีการศึกษา)</t>
    </r>
  </si>
  <si>
    <t>(-4.99) -4.99%ของเกณฑ์</t>
  </si>
  <si>
    <t xml:space="preserve">  ผลลัพธ์</t>
  </si>
  <si>
    <t>ร้อยละ 95</t>
  </si>
  <si>
    <t>ไม่บรรลุ</t>
  </si>
  <si>
    <t>ร้อยละ 7 จากเกณฑ์</t>
  </si>
  <si>
    <t>เกณฑ์กลุ่มเกษตรศาสตร์ 20 : 1 (แพร่ ได้ 28.82:1)</t>
  </si>
  <si>
    <t>ร้อยละ 8</t>
  </si>
  <si>
    <t>ร้อยละ 9</t>
  </si>
  <si>
    <t>มหาวิทยาลัยแม่โจ้-แพร่ เฉลิมพระเกียรติ</t>
  </si>
  <si>
    <t>ร้อยละ 80</t>
  </si>
  <si>
    <t>ข้อมูลจาก www.servey.mju.ac.th วันที่ 19 กรกฎาคม 2552</t>
  </si>
  <si>
    <t>ค่าเฉลี่ย 3.00</t>
  </si>
  <si>
    <t>ค่าเฉลี่ย 3.84</t>
  </si>
  <si>
    <t>ร้อยละ 70</t>
  </si>
  <si>
    <t>128 คน</t>
  </si>
  <si>
    <t>ค่าเฉลี่ย 4.02</t>
  </si>
  <si>
    <t>แพร่ยืนยันข้อมูลจำนวนนักศึกษา ศิษย์เก่า รางวัล เมื่อวันที่ 19 กค.52</t>
  </si>
  <si>
    <t>แพร่ยืนยันข้อมูลจำนวนนักศึกษา เมื่อวันที่ 19 กค.52</t>
  </si>
  <si>
    <t>ร้อยละ 10</t>
  </si>
  <si>
    <t>ร้อยละ 5</t>
  </si>
  <si>
    <t>30,000บาท</t>
  </si>
  <si>
    <t>ร้อยละ 35</t>
  </si>
  <si>
    <t>ร้อยละ 85</t>
  </si>
  <si>
    <t>4 แหล่ง</t>
  </si>
  <si>
    <t>10 แหล่ง</t>
  </si>
  <si>
    <t>ร้อยละ 0.5</t>
  </si>
  <si>
    <t>อาจารย์ที่ปฏิบัติงานจริงปีการศึกษา 2551 มี 56 คน และนักวิจัย 1 คน</t>
  </si>
  <si>
    <t>10,000บาท</t>
  </si>
  <si>
    <t>70,000บาท</t>
  </si>
  <si>
    <t>เกณฑ์ = 109,910 บาทต่อคน คิดเป็นห่างจากเกณฑ์ -61.23%</t>
  </si>
  <si>
    <t>3%ของงบฯ</t>
  </si>
  <si>
    <t>6,000บาท</t>
  </si>
  <si>
    <r>
      <t>ตัวบ่งชี้ 2.15</t>
    </r>
    <r>
      <rPr>
        <sz val="14"/>
        <rFont val="Angsana New"/>
        <family val="1"/>
      </rPr>
      <t xml:space="preserve"> จำนวนนักศึกษาปัจจุบันและศิษย์เก่าที่ได้รับการประกาศเกียรติคุณยกย่องในด้านวิชาการ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 หรือด้านอื่นที่เกี่ยวข้องกับคุณภาพบัณฑิตในระดับชาติหรือนานาชาติ ในรอบ 3 ปีที่ผ่านมา </t>
    </r>
    <r>
      <rPr>
        <sz val="14"/>
        <color indexed="18"/>
        <rFont val="Angsana New"/>
        <family val="1"/>
      </rPr>
      <t>(ปีการศึกษา)</t>
    </r>
  </si>
  <si>
    <r>
      <t>ตัวบ่งชี้ 8.3</t>
    </r>
    <r>
      <rPr>
        <sz val="15"/>
        <rFont val="Angsana New"/>
        <family val="1"/>
      </rPr>
      <t xml:space="preserve"> สินทรัพย์ถาวร ต่อ จำนวนนักศึกษาเต็มเวลาเทียบเท่า</t>
    </r>
    <r>
      <rPr>
        <sz val="15"/>
        <color indexed="12"/>
        <rFont val="Angsana New"/>
        <family val="1"/>
      </rPr>
      <t xml:space="preserve"> (ปีงบประมาณ)</t>
    </r>
  </si>
  <si>
    <r>
      <t xml:space="preserve">     จำนวนนักศึกษาระดับ ป.ตรี </t>
    </r>
    <r>
      <rPr>
        <u val="single"/>
        <sz val="14"/>
        <color indexed="20"/>
        <rFont val="Angsana New"/>
        <family val="1"/>
      </rPr>
      <t>ภาคปกติ</t>
    </r>
    <r>
      <rPr>
        <sz val="14"/>
        <color indexed="20"/>
        <rFont val="Angsana New"/>
        <family val="1"/>
      </rPr>
      <t xml:space="preserve">เต็มเวลาเทียบเท่า (FTES, ปีงบประมาณ) </t>
    </r>
  </si>
  <si>
    <r>
      <t xml:space="preserve">     จำนวนนักศึกษาระดับ ป.ตรี </t>
    </r>
    <r>
      <rPr>
        <u val="single"/>
        <sz val="14"/>
        <color indexed="20"/>
        <rFont val="Angsana New"/>
        <family val="1"/>
      </rPr>
      <t>ภาคสมทบ</t>
    </r>
    <r>
      <rPr>
        <sz val="14"/>
        <color indexed="20"/>
        <rFont val="Angsana New"/>
        <family val="1"/>
      </rPr>
      <t xml:space="preserve">เต็มเวลาเทียบเท่า (FTES, ปีงบประมาณ) </t>
    </r>
  </si>
  <si>
    <r>
      <t xml:space="preserve">     จำนวนนักศึกษาระดับ ป.บัณฑิต </t>
    </r>
    <r>
      <rPr>
        <u val="single"/>
        <sz val="14"/>
        <color indexed="20"/>
        <rFont val="Angsana New"/>
        <family val="1"/>
      </rPr>
      <t>ภาคปกติ</t>
    </r>
    <r>
      <rPr>
        <sz val="14"/>
        <color indexed="20"/>
        <rFont val="Angsana New"/>
        <family val="1"/>
      </rPr>
      <t xml:space="preserve">เต็มเวลาเทียบเท่า (FTES, ปีงบประมาณ) </t>
    </r>
  </si>
  <si>
    <r>
      <t xml:space="preserve">     จำนวนนักศึกษาระดับ ป.บัณฑิค </t>
    </r>
    <r>
      <rPr>
        <u val="single"/>
        <sz val="14"/>
        <color indexed="20"/>
        <rFont val="Angsana New"/>
        <family val="1"/>
      </rPr>
      <t>ภาคสมทบ</t>
    </r>
    <r>
      <rPr>
        <sz val="14"/>
        <color indexed="20"/>
        <rFont val="Angsana New"/>
        <family val="1"/>
      </rPr>
      <t xml:space="preserve">เต็มเวลาเทียบเท่า (FTES, ปีงบประมาณ) </t>
    </r>
  </si>
  <si>
    <r>
      <t xml:space="preserve">     จำนวนนักศึกษาระดับ ป.โท </t>
    </r>
    <r>
      <rPr>
        <u val="single"/>
        <sz val="14"/>
        <color indexed="20"/>
        <rFont val="Angsana New"/>
        <family val="1"/>
      </rPr>
      <t>ภาคปกติ</t>
    </r>
    <r>
      <rPr>
        <sz val="14"/>
        <color indexed="20"/>
        <rFont val="Angsana New"/>
        <family val="1"/>
      </rPr>
      <t xml:space="preserve">เต็มเวลาเทียบเท่า (FTES, ปีงบประมาณ) </t>
    </r>
  </si>
  <si>
    <r>
      <t xml:space="preserve">     จำนวนนักศึกษาระดับ ป.โท </t>
    </r>
    <r>
      <rPr>
        <u val="single"/>
        <sz val="14"/>
        <color indexed="20"/>
        <rFont val="Angsana New"/>
        <family val="1"/>
      </rPr>
      <t>ภาคสมทบ</t>
    </r>
    <r>
      <rPr>
        <sz val="14"/>
        <color indexed="20"/>
        <rFont val="Angsana New"/>
        <family val="1"/>
      </rPr>
      <t xml:space="preserve">เต็มเวลาเทียบเท่า (FTES, ปีงบประมาณ) </t>
    </r>
  </si>
  <si>
    <r>
      <t xml:space="preserve">     จำนวนนักศึกษาระดับ ป.เอก </t>
    </r>
    <r>
      <rPr>
        <u val="single"/>
        <sz val="14"/>
        <color indexed="20"/>
        <rFont val="Angsana New"/>
        <family val="1"/>
      </rPr>
      <t>ภาคปกติ</t>
    </r>
    <r>
      <rPr>
        <sz val="14"/>
        <color indexed="20"/>
        <rFont val="Angsana New"/>
        <family val="1"/>
      </rPr>
      <t xml:space="preserve">เต็มเวลาเทียบเท่า (FTES, ปีงบประมาณ) </t>
    </r>
  </si>
  <si>
    <r>
      <t xml:space="preserve">     จำนวนนักศึกษาระดับ ป.เอก </t>
    </r>
    <r>
      <rPr>
        <u val="single"/>
        <sz val="14"/>
        <color indexed="20"/>
        <rFont val="Angsana New"/>
        <family val="1"/>
      </rPr>
      <t>ภาคสมทบ</t>
    </r>
    <r>
      <rPr>
        <sz val="14"/>
        <color indexed="20"/>
        <rFont val="Angsana New"/>
        <family val="1"/>
      </rPr>
      <t xml:space="preserve">เต็มเวลาเทียบเท่า (FTES, ปีงบประมาณ) </t>
    </r>
  </si>
  <si>
    <r>
      <t xml:space="preserve">     จำนวนนักศึกษาระดับ ป.ตรี </t>
    </r>
    <r>
      <rPr>
        <u val="single"/>
        <sz val="14"/>
        <color indexed="20"/>
        <rFont val="Angsana New"/>
        <family val="1"/>
      </rPr>
      <t>ภาคปกติ</t>
    </r>
    <r>
      <rPr>
        <sz val="14"/>
        <color indexed="20"/>
        <rFont val="Angsana New"/>
        <family val="1"/>
      </rPr>
      <t xml:space="preserve">เต็มเวลาเทียบเท่า (FTES, ปีการศึกษา) </t>
    </r>
  </si>
  <si>
    <r>
      <t>ตัวบ่งชี้ 8.4</t>
    </r>
    <r>
      <rPr>
        <sz val="15"/>
        <rFont val="Angsana New"/>
        <family val="1"/>
      </rPr>
      <t xml:space="preserve"> ค่าใช้จ่ายทั้งหมด ต่อ จำนวนนักศึกษาเต็มเวลาเทียบเท่า </t>
    </r>
    <r>
      <rPr>
        <sz val="15"/>
        <color indexed="12"/>
        <rFont val="Angsana New"/>
        <family val="1"/>
      </rPr>
      <t>(ปีงบประมาณ)</t>
    </r>
  </si>
  <si>
    <t>ประเภทมหาวิทยาลัย กลุ่มเน้นการวิจัย และผลิตบัณฑิต</t>
  </si>
  <si>
    <t>มาตรฐาน/ตัวบ่งชี้</t>
  </si>
  <si>
    <t>1. มาตรฐานด้านคุณภาพบัณฑิต (น้ำหนัก 30)</t>
  </si>
  <si>
    <t>2. มาตรฐานด้านงานวิจัยและงานสร้างสรรค์ (น้ำหนัก 30)</t>
  </si>
  <si>
    <t>3. มาตรฐานด้านบริการวิชาการ (น้ำหนัก 30)</t>
  </si>
  <si>
    <t>4. มาตรฐานด้านทำนุบำรุงศิลปะและวัฒนธรรม (น้ำหนัก 10)</t>
  </si>
  <si>
    <t>รวม มาตรฐานที่ 1 - 4 (น้ำหนัก 100)</t>
  </si>
  <si>
    <t>5. มาตรฐานด้านการพัฒนาสถาบันและบุคลากร (น้ำหนัก 20)</t>
  </si>
  <si>
    <r>
      <t>ตัวบ่งชี้ 8.3</t>
    </r>
    <r>
      <rPr>
        <sz val="15"/>
        <rFont val="Angsana New"/>
        <family val="1"/>
      </rPr>
      <t xml:space="preserve"> สินทรัพย์ถาวร ต่อ จำนวนนักศึกษาเต็มเวลาเทียบเท่า</t>
    </r>
  </si>
  <si>
    <r>
      <t>ตัวบ่งชี้ 8.4</t>
    </r>
    <r>
      <rPr>
        <sz val="15"/>
        <rFont val="Angsana New"/>
        <family val="1"/>
      </rPr>
      <t xml:space="preserve"> ค่าใช้จ่ายทั้งหมด ต่อ จำนวนนักศึกษาเต็มเวลาเทียบเท่า</t>
    </r>
  </si>
  <si>
    <r>
      <t>ตัวบ่งชี้ 8.5</t>
    </r>
    <r>
      <rPr>
        <sz val="15"/>
        <rFont val="Angsana New"/>
        <family val="1"/>
      </rPr>
      <t xml:space="preserve"> เงินเหลือจ่ายสุทธิ ต่อ งบดำเนินการ</t>
    </r>
  </si>
  <si>
    <r>
      <t>ตัวบ่งชี้ 8.6</t>
    </r>
    <r>
      <rPr>
        <sz val="15"/>
        <rFont val="Angsana New"/>
        <family val="1"/>
      </rPr>
      <t xml:space="preserve"> ค่าใช้จ่ายทั้งหมดที่ใช้ในระบบห้องสมุด คอมพิวเตอร์ และศูนย์สารสนเทศ ต่อ นักศึกษาเต็มเวลาเทียบเท่า </t>
    </r>
    <r>
      <rPr>
        <sz val="15"/>
        <color indexed="18"/>
        <rFont val="Angsana New"/>
        <family val="1"/>
      </rPr>
      <t>(ปีงบประมาณ)</t>
    </r>
  </si>
  <si>
    <t>6. มาตรฐานด้านหลักสูตรและการเรียนการสอน (น้ำหนัก 20)</t>
  </si>
  <si>
    <t>7. มาตรฐานด้านการประกันคุณภาพ (น้ำหนัก 20)</t>
  </si>
  <si>
    <t>รวมมาตรฐานที่ 5 - 7 (น้ำหนัก 60)</t>
  </si>
  <si>
    <t>รวมมาตรฐาน 1 - 7 (น้ำหนัก 160)</t>
  </si>
  <si>
    <r>
      <t>คณะ.........................</t>
    </r>
    <r>
      <rPr>
        <sz val="15"/>
        <color indexed="10"/>
        <rFont val="Angsana New"/>
        <family val="1"/>
      </rPr>
      <t>.</t>
    </r>
    <r>
      <rPr>
        <sz val="15"/>
        <rFont val="Angsana New"/>
        <family val="1"/>
      </rPr>
      <t>..</t>
    </r>
    <r>
      <rPr>
        <sz val="15"/>
        <rFont val="Angsana New"/>
        <family val="1"/>
      </rPr>
      <t>......................................... มหาวิทยาลัยแม่โจ้</t>
    </r>
  </si>
  <si>
    <t>ตารางสรุปคะแนนเฉลี่ยตามองค์ประกอบคุณภาพ 9 ด้าน</t>
  </si>
  <si>
    <t xml:space="preserve">ตารางสรุปค่าคะแนนตามมาตรรฐานการอุดมศึกษา </t>
  </si>
  <si>
    <t>ตารางสรุปตัวบ่งชี้การประกันคุณภาพการศึกษาภายใน ตามมุมมองของการบริหารจัดการด้านต่างๆ</t>
  </si>
  <si>
    <t>ค่าคะแนนการประเมินคุณภาพภายใน ประจำปีการศึกษา 2551</t>
  </si>
  <si>
    <t>สรุปการประเมินตามองค์ประกอบคุณภาพ เฉพาะตัวบ่งชี้ของ สมศ. ปีการศึกษา 2551</t>
  </si>
  <si>
    <t>ตารางสรุปตัวบ่งชี้การประกันคุณภาพการศึกษาภายใน มหาวิทยาลัยแม่โจ้ ประจำปีการศึกษา 2551</t>
  </si>
  <si>
    <t>องค์ประกอบคุณภาพ / ตัวบ่งชี้</t>
  </si>
  <si>
    <t>เกณฑ์การประเมิน</t>
  </si>
  <si>
    <t>องค์ประกอบที่ 1 : ปรัชญา ปณิธาน วัตถุประสงค์ และแผนดำเนินการ</t>
  </si>
  <si>
    <r>
      <t xml:space="preserve">กำหนดปรัชญาหรือปณิธาน ตลอดจนมีกระบวนการพัฒนากลยุทธ์ แผนดำเนินงาน และมีการกำหนดตัวบ่งชี้เพื่อวัดความสำเร็จของการดำเนินงานตามแผนให้ครบทุกภารกิจ </t>
    </r>
    <r>
      <rPr>
        <sz val="14"/>
        <color indexed="18"/>
        <rFont val="Angsana New"/>
        <family val="1"/>
      </rPr>
      <t>(ปีงบประมาณ)</t>
    </r>
  </si>
  <si>
    <r>
      <t xml:space="preserve">ร้อยละของการบรรลุเป้าหมายตามตัวบ่งชี้ของการปฏิบัติงานที่กำหนด </t>
    </r>
    <r>
      <rPr>
        <sz val="14"/>
        <color indexed="18"/>
        <rFont val="Angsana New"/>
        <family val="1"/>
      </rPr>
      <t>(ปีงบประมาณ)</t>
    </r>
  </si>
  <si>
    <r>
      <t xml:space="preserve">การกำหนดแผนกลยุทธ์ที่เชื่อมโยงกับยุทธศาสตร์ชาติ </t>
    </r>
    <r>
      <rPr>
        <sz val="14"/>
        <color indexed="18"/>
        <rFont val="Angsana New"/>
        <family val="1"/>
      </rPr>
      <t>(ปีงบประมาณ)</t>
    </r>
  </si>
  <si>
    <t>มีการกำหนดนโยบายที่ชัดเจนปฏิบัติได้ และมีแผนงานรองรับ</t>
  </si>
  <si>
    <r>
      <t>มีการบูรณาการการจัดการเรียนการสอนหรือการวิจัย กับการบริการวิชาการ/วิชาชีพอย่างน้อย</t>
    </r>
    <r>
      <rPr>
        <sz val="14"/>
        <rFont val="Times New Roman"/>
        <family val="1"/>
      </rPr>
      <t xml:space="preserve"> </t>
    </r>
    <r>
      <rPr>
        <sz val="14"/>
        <rFont val="Angsana New"/>
        <family val="1"/>
      </rPr>
      <t>1 โครงการ</t>
    </r>
  </si>
  <si>
    <t>มีการกำหนดกิจกรรมหรือโครงการที่เป็นประโยชน์สอดคล้องกับแผนงาน และมีการดำเนินกิจกรรม อย่างต่อเนื่อง</t>
  </si>
  <si>
    <t>มีการบูรณาการงานด้านทำนุบำรุงศิลปวัฒนธรรมกับภารกิจด้านอื่นๆ</t>
  </si>
  <si>
    <t>มีการส่งเสริมการดำเนินงานด้านศิลปวัฒนธรรมทั้งในระดับชาติและนานาชาติ อาทิ การจัดทำฐานข้อมูลด้านศิลปวัฒนธรรม การสร้างบรรยากาศศิลปะและวัฒนธรรม  การจัดกิจกรรม ประชุมเสวนาทางวิชาการ และการจัดสรรงบประมาณสนับสนุนด้านศิลปวัฒนธรรมอย่างเพียงพอและต่อเนื่อง</t>
  </si>
  <si>
    <t>มีการกำหนดหรือสร้างมาตรฐานด้านศิลปวัฒนธรรม โดยผู้เชี่ยวชาญ และมีผลงานเป็นที่ยอมรับทั้งในระดับชาติและนานาชาติ</t>
  </si>
  <si>
    <t>มีการเผยแพร่และบริการด้านศิลปวัฒนธรรมในระดับชาติและนานาชาติ อาทิ มีสถานที่หรือเวทีแสดงผลงาน จัดทำวารสารศิลปวัฒนธรรมในระดับต่างๆ มีความร่วมมือในการให้บริการวิชาการด้านศิลปวัฒนธรรมกับสังคมในระดับต่างๆ</t>
  </si>
  <si>
    <r>
      <t xml:space="preserve">มีการนำความรู้และมวลประสบการณ์จากการให้บริการวิชาการแก่สังคม ชุมชน และประเทศชาติมาใช้ประโยชน์ในการพัฒนาการเรียนการสอนหรือการวิจัย </t>
    </r>
    <r>
      <rPr>
        <sz val="14"/>
        <color indexed="18"/>
        <rFont val="Angsana New"/>
        <family val="1"/>
      </rPr>
      <t>(ปีการศึกษา)</t>
    </r>
  </si>
  <si>
    <r>
      <t>≥</t>
    </r>
    <r>
      <rPr>
        <sz val="14"/>
        <rFont val="Angsana New"/>
        <family val="1"/>
      </rPr>
      <t xml:space="preserve"> ร้อยละ 85 หรือ ค่าเฉลี่ย≥ 3.51</t>
    </r>
  </si>
  <si>
    <r>
      <t xml:space="preserve">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เป็นกรรมการวิทยานิพนธ์ภายนอกมหาวิทยาลัย เป็นกรรมการวิชาการ กรรมการวิชาชีพ ในระดับชาติหรือระดับนานาชาติ ต่อ อาจารย์ประจำ </t>
    </r>
    <r>
      <rPr>
        <sz val="14"/>
        <color indexed="18"/>
        <rFont val="AngsanaUPC"/>
        <family val="1"/>
      </rPr>
      <t>(อาจารย์ปฏิบัติงานจริงและลาศึกษาต่อ, ปีการศึกษา)</t>
    </r>
  </si>
  <si>
    <r>
      <t>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 ต่อ อาจารย์ประจำ</t>
    </r>
    <r>
      <rPr>
        <sz val="14"/>
        <color indexed="18"/>
        <rFont val="AngsanaUPC"/>
        <family val="1"/>
      </rPr>
      <t xml:space="preserve"> (อาจารย์ปฏิบัติงานจริง, ปีการศึกษา)</t>
    </r>
  </si>
  <si>
    <r>
      <t xml:space="preserve">ร้อยละของระดับความพึงพอใจของผู้รับบริการ </t>
    </r>
    <r>
      <rPr>
        <sz val="14"/>
        <color indexed="18"/>
        <rFont val="AngsanaUPC"/>
        <family val="1"/>
      </rPr>
      <t>(ปีการศึกษา)</t>
    </r>
  </si>
  <si>
    <r>
      <t xml:space="preserve">จำนวนนักศึกษาเต็มเวลาเทียบเท่า ต่อจำนวนอาจารย์ประจำ </t>
    </r>
    <r>
      <rPr>
        <sz val="14"/>
        <color indexed="18"/>
        <rFont val="Angsana New"/>
        <family val="1"/>
      </rPr>
      <t>(อาจารย์ปฏิบัติงานจริง, ปีการศึกษา)</t>
    </r>
  </si>
  <si>
    <r>
      <t xml:space="preserve">สัดส่วนของอาจารย์ประจำที่มีวุฒิปริญญาเอกหรือเทียบเท่าต่ออาจารย์ประจำ </t>
    </r>
    <r>
      <rPr>
        <sz val="14"/>
        <color indexed="18"/>
        <rFont val="Angsana New"/>
        <family val="1"/>
      </rPr>
      <t>(อาจารย์ปฏิบัติงานจริงและลาศึกษาต่อ, ปีการศึกษา)</t>
    </r>
  </si>
  <si>
    <r>
      <t>1.ป.เอก</t>
    </r>
    <r>
      <rPr>
        <sz val="14"/>
        <rFont val="Times New Roman"/>
        <family val="1"/>
      </rPr>
      <t>≥</t>
    </r>
    <r>
      <rPr>
        <sz val="14"/>
        <rFont val="Angsana New"/>
        <family val="1"/>
      </rPr>
      <t>ร้อยละ60 และป.ตรี</t>
    </r>
    <r>
      <rPr>
        <sz val="14"/>
        <rFont val="Times New Roman"/>
        <family val="1"/>
      </rPr>
      <t>≤</t>
    </r>
    <r>
      <rPr>
        <sz val="14"/>
        <rFont val="Angsana New"/>
        <family val="1"/>
      </rPr>
      <t>ร้อยละ5</t>
    </r>
  </si>
  <si>
    <r>
      <t xml:space="preserve">สัดส่วนของอาจารย์ประจำที่ดำรงตำแหน่งทางวิชาการต่ออาจารย์ประจำ </t>
    </r>
    <r>
      <rPr>
        <sz val="14"/>
        <color indexed="18"/>
        <rFont val="Angsana New"/>
        <family val="1"/>
      </rPr>
      <t>(อาจารย์ปฏิบัติงานจริงและลาศึกษาต่อ, ปีการศึกษา)</t>
    </r>
  </si>
  <si>
    <t>ผศ.+รศ.+ศ.อยู่ระหว่าง1-44 หรือผศ.+รศ+ศ.อยู่ระหว่าง45-69 แต่รศ.ขึ้นไป&lt;30</t>
  </si>
  <si>
    <r>
      <t>1.ผศ.+รศ.+ศ.</t>
    </r>
    <r>
      <rPr>
        <sz val="14"/>
        <rFont val="Times New Roman"/>
        <family val="1"/>
      </rPr>
      <t>≥</t>
    </r>
    <r>
      <rPr>
        <sz val="14"/>
        <rFont val="Angsana New"/>
        <family val="1"/>
      </rPr>
      <t>ร้อยละ70 และ2.รศ.ขึ้นไป</t>
    </r>
    <r>
      <rPr>
        <sz val="14"/>
        <rFont val="Times New Roman"/>
        <family val="1"/>
      </rPr>
      <t>≥</t>
    </r>
    <r>
      <rPr>
        <sz val="14"/>
        <rFont val="Angsana New"/>
        <family val="1"/>
      </rPr>
      <t>ร้อยละ30</t>
    </r>
  </si>
  <si>
    <r>
      <t xml:space="preserve">กระบวนการส่งเสริมการปฏิบัติตามจรรยาบรรณวิชาชีพ ของคณาจารย์ </t>
    </r>
    <r>
      <rPr>
        <sz val="14"/>
        <color indexed="18"/>
        <rFont val="Angsana New"/>
        <family val="1"/>
      </rPr>
      <t>(ปีการศึกษา)</t>
    </r>
  </si>
  <si>
    <r>
      <t xml:space="preserve">ระบบและกลไกสนับสนุนให้อาจารย์ทำการวิจัยเพื่อพัฒนาการเรียนการสอน </t>
    </r>
    <r>
      <rPr>
        <sz val="14"/>
        <color indexed="18"/>
        <rFont val="Angsana New"/>
        <family val="1"/>
      </rPr>
      <t>(ปีการศึกษา)</t>
    </r>
  </si>
  <si>
    <r>
      <t xml:space="preserve">ร้อยละของบัณฑิตระดับปริญญาตรีที่ได้งานทำ และการประกอบอาชีพอิสระภายใน 1 ปี </t>
    </r>
    <r>
      <rPr>
        <sz val="14"/>
        <color indexed="18"/>
        <rFont val="Angsana New"/>
        <family val="1"/>
      </rPr>
      <t>(ปีการศึกษา)</t>
    </r>
  </si>
  <si>
    <r>
      <t>≥</t>
    </r>
    <r>
      <rPr>
        <sz val="14"/>
        <rFont val="Angsana New"/>
        <family val="1"/>
      </rPr>
      <t>80</t>
    </r>
  </si>
  <si>
    <r>
      <t xml:space="preserve">ร้อยละของบัณฑิตระดับปริญญาตรีที่ได้รับเงินเดือนเริ่มต้น เป็นไปตามเกณฑ์ </t>
    </r>
    <r>
      <rPr>
        <sz val="14"/>
        <color indexed="18"/>
        <rFont val="Angsana New"/>
        <family val="1"/>
      </rPr>
      <t>(ปีการศึกษา)</t>
    </r>
  </si>
  <si>
    <r>
      <t xml:space="preserve">ระดับความพึงพอใจของนายจ้าง ผู้ประกอบการ และผู้ใช้บัณฑิต </t>
    </r>
    <r>
      <rPr>
        <sz val="14"/>
        <color indexed="18"/>
        <rFont val="Angsana New"/>
        <family val="1"/>
      </rPr>
      <t>(ปีการศึกษา)</t>
    </r>
  </si>
  <si>
    <r>
      <t>≥</t>
    </r>
    <r>
      <rPr>
        <sz val="14"/>
        <rFont val="Angsana New"/>
        <family val="1"/>
      </rPr>
      <t>3.50</t>
    </r>
  </si>
  <si>
    <r>
      <t>ร้อยละของนักศึกษาปัจจุบันและ</t>
    </r>
    <r>
      <rPr>
        <i/>
        <sz val="14"/>
        <rFont val="Angsana New"/>
        <family val="1"/>
      </rPr>
      <t>ศิษย์เก่าที่สำเร็จการศึกษารอบ 5 ปีที่ผ่านมา</t>
    </r>
    <r>
      <rPr>
        <sz val="14"/>
        <rFont val="Angsana New"/>
        <family val="1"/>
      </rPr>
      <t xml:space="preserve"> ที่ได้รับการประกาศเกียรติคุณยกย่องใน ในด้านวิชาการ วิชาชีพ คุณธรรม จริยธรรม กีฬา สุขภาพ ศิลปะและวัฒนธรรม และด้านสิ่งแวดล้อมในระดับชาติหรือ นานาชาติ </t>
    </r>
    <r>
      <rPr>
        <sz val="14"/>
        <color indexed="18"/>
        <rFont val="Angsana New"/>
        <family val="1"/>
      </rPr>
      <t>(ปีการศึกษา)</t>
    </r>
  </si>
  <si>
    <r>
      <t>1.</t>
    </r>
    <r>
      <rPr>
        <sz val="14"/>
        <rFont val="Times New Roman"/>
        <family val="1"/>
      </rPr>
      <t>≥</t>
    </r>
    <r>
      <rPr>
        <sz val="14"/>
        <rFont val="Angsana New"/>
        <family val="1"/>
      </rPr>
      <t>0.030 และ2.ได้รับรางวัลจากผลงานวิจัยหรือวิทยานิพนธ์</t>
    </r>
    <r>
      <rPr>
        <sz val="14"/>
        <rFont val="Times New Roman"/>
        <family val="1"/>
      </rPr>
      <t>≥</t>
    </r>
    <r>
      <rPr>
        <sz val="14"/>
        <rFont val="Angsana New"/>
        <family val="1"/>
      </rPr>
      <t>0.06</t>
    </r>
  </si>
  <si>
    <r>
      <t xml:space="preserve">ร้อยละของอาจารย์ประจำหลักสูตรบัณฑิตศึกษา ซึ่งมีคุณสมบัติเป็นที่ปรึกษาวิทยานิพนธ์ที่ทำหน้าที่อาจารย์ที่ปรึกษาวิทยานิพนธ์ </t>
    </r>
    <r>
      <rPr>
        <sz val="14"/>
        <color indexed="18"/>
        <rFont val="Angsana New"/>
        <family val="1"/>
      </rPr>
      <t>(อาจารย์ปฏิบัติงานจริง, ปีการศึกษา)</t>
    </r>
  </si>
  <si>
    <r>
      <t>≥</t>
    </r>
    <r>
      <rPr>
        <sz val="14"/>
        <rFont val="Angsana New"/>
        <family val="1"/>
      </rPr>
      <t>90</t>
    </r>
  </si>
  <si>
    <r>
      <t xml:space="preserve">ร้อยละของบัณฑิตระดับปริญญาตรีที่ได้งานทำตรงสาขาที่สำเร็จการศึกษา </t>
    </r>
    <r>
      <rPr>
        <sz val="14"/>
        <color indexed="18"/>
        <rFont val="Angsana New"/>
        <family val="1"/>
      </rPr>
      <t>(ปีการศึกษา)</t>
    </r>
  </si>
  <si>
    <r>
      <t xml:space="preserve">จำนวนนักศึกษาปัจจุบันและศิษย์เก่าที่ได้รับการประกาศเกียรติคุณยกย่องในด้านวิชาการ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 หรือด้านอื่นที่เกี่ยวข้องกับคุณภาพบัณฑิตในระดับชาติหรือนานาชาติ ในรอบ 3 ปีที่ผ่านมา </t>
    </r>
    <r>
      <rPr>
        <sz val="14"/>
        <color indexed="18"/>
        <rFont val="Angsana New"/>
        <family val="1"/>
      </rPr>
      <t>(ปีการศึกษา)</t>
    </r>
  </si>
  <si>
    <r>
      <t>จำนวนวิทยานิพนธ์และงานวิชาการของนักศึกษาที่ได้รับรางวัลในระดับชาติหรือนานาชาติ ในรอบ 3 ปีที่ผ่านมา</t>
    </r>
    <r>
      <rPr>
        <sz val="14"/>
        <color indexed="18"/>
        <rFont val="Angsana New"/>
        <family val="1"/>
      </rPr>
      <t xml:space="preserve"> (ปีการศึกษา)</t>
    </r>
  </si>
  <si>
    <r>
      <t xml:space="preserve">ร้อยละของบทความจากวิทยานิพนธ์ปริญญาโทที่ตีพิมพ์ เผยแพร่ ต่อจำนวนวิทยานิพนธ์ปริญญาโททั้งหมด </t>
    </r>
    <r>
      <rPr>
        <sz val="14"/>
        <color indexed="18"/>
        <rFont val="Angsana New"/>
        <family val="1"/>
      </rPr>
      <t>(ปีการศึกษา)</t>
    </r>
  </si>
  <si>
    <r>
      <t>ร้อยละของบทความจากวิทยานิพนธ์ปริญญาเอกที่ตีพิมพ์ เผยแพร่ ต่อจำนวนวิทยานิพนธ์ปริญญาเอกทั้งหมด</t>
    </r>
    <r>
      <rPr>
        <sz val="14"/>
        <color indexed="18"/>
        <rFont val="Angsana New"/>
        <family val="1"/>
      </rPr>
      <t xml:space="preserve"> (ปีการศึกษา)</t>
    </r>
  </si>
  <si>
    <r>
      <t xml:space="preserve">ร้อยละของหลักสูตรที่ได้มาตรฐาน ต่อ หลักสูตรทั้งหมด </t>
    </r>
    <r>
      <rPr>
        <sz val="14"/>
        <color indexed="18"/>
        <rFont val="Angsana New"/>
        <family val="1"/>
      </rPr>
      <t>(ปีการศึกษา)</t>
    </r>
  </si>
  <si>
    <r>
      <t>กระบวนการเรียนรู้ที่เน้นผู้เรียนเป็นสำคัญ โดยเฉพาะการเรียนรู้จากการปฏิบัติและประสบการณ์จริง (</t>
    </r>
    <r>
      <rPr>
        <sz val="14"/>
        <color indexed="18"/>
        <rFont val="Angsana New"/>
        <family val="1"/>
      </rPr>
      <t>ปีการศึกษา)</t>
    </r>
  </si>
  <si>
    <r>
      <t xml:space="preserve">ระดับความพึงพอใจของนักศึกษา ต่อ คุณภาพการสอนของอาจารย์และสิ่งสนับสนุนการเรียนรู้ </t>
    </r>
    <r>
      <rPr>
        <sz val="14"/>
        <color indexed="18"/>
        <rFont val="Angsana New"/>
        <family val="1"/>
      </rPr>
      <t>(ปีการศึกษา)</t>
    </r>
  </si>
  <si>
    <r>
      <t>การจัดบริการแก่นักศึกษาและศิษย์เก่า (</t>
    </r>
    <r>
      <rPr>
        <sz val="14"/>
        <color indexed="18"/>
        <rFont val="Angsana New"/>
        <family val="1"/>
      </rPr>
      <t>ปีการศึกษา)</t>
    </r>
  </si>
  <si>
    <r>
      <t xml:space="preserve">การส่งเสริมกิจกรรมนักศึกษาที่ครบถ้วนและสอดคล้องกับคุณลักษณะของบัณฑิตที่พึงประสงค์ </t>
    </r>
    <r>
      <rPr>
        <sz val="14"/>
        <color indexed="18"/>
        <rFont val="Angsana New"/>
        <family val="1"/>
      </rPr>
      <t>(ปีการศึกษา)</t>
    </r>
  </si>
  <si>
    <r>
      <t>ร้อยละของนักศึกษาที่เข้าร่วมกิจกรรม/โครงการพัฒนานักศึกษา ต่อ จำนวนนักศึกษา</t>
    </r>
    <r>
      <rPr>
        <sz val="14"/>
        <color indexed="18"/>
        <rFont val="Angsana New"/>
        <family val="1"/>
      </rPr>
      <t xml:space="preserve"> (ปีการศึกษา)</t>
    </r>
  </si>
  <si>
    <r>
      <t>≥</t>
    </r>
    <r>
      <rPr>
        <sz val="14"/>
        <rFont val="Angsana New"/>
        <family val="1"/>
      </rPr>
      <t>60</t>
    </r>
  </si>
  <si>
    <r>
      <t xml:space="preserve"> </t>
    </r>
    <r>
      <rPr>
        <u val="single"/>
        <sz val="14"/>
        <rFont val="Angsana New"/>
        <family val="1"/>
      </rPr>
      <t xml:space="preserve">จำนวนนักศึกษาระดับปริญญาตรีที่เข้าร่วมกิจกรรม/โครงการพัฒนานักศึกษาในปีการศึกษานั้น  </t>
    </r>
    <r>
      <rPr>
        <sz val="14"/>
        <rFont val="Angsana New"/>
        <family val="1"/>
      </rPr>
      <t xml:space="preserve"> × 100</t>
    </r>
  </si>
  <si>
    <r>
      <t xml:space="preserve">การพัฒนาระบบและกลไกในการสนับสนุนการผลิตงานวิจัย และงานสร้างสรรค์ </t>
    </r>
    <r>
      <rPr>
        <sz val="14"/>
        <color indexed="18"/>
        <rFont val="AngsanaUPC"/>
        <family val="1"/>
      </rPr>
      <t>(ปีงบประมาณ)</t>
    </r>
  </si>
  <si>
    <r>
      <t xml:space="preserve">ระบบบริหารจัดการความรู้จากงานวิจัยและงานสร้างสรรค์ </t>
    </r>
    <r>
      <rPr>
        <sz val="14"/>
        <color indexed="18"/>
        <rFont val="AngsanaUPC"/>
        <family val="1"/>
      </rPr>
      <t>(ปีงบประมาณ)</t>
    </r>
  </si>
  <si>
    <r>
      <t xml:space="preserve">เงินสนับสนุนงานวิจัยและงานสร้างสรรค์จากภายในและภายนอกสถาบัน ต่อจำนวนอาจารย์ประจำ </t>
    </r>
    <r>
      <rPr>
        <sz val="14"/>
        <color indexed="18"/>
        <rFont val="AngsanaUPC"/>
        <family val="1"/>
      </rPr>
      <t>(อาจารย์และนักวิจัยปฏิบัติงานจริง, ปีงบประมาณ)</t>
    </r>
  </si>
  <si>
    <r>
      <t xml:space="preserve">ร้อยละของงานวิจัยและงานสร้างสรรค์ที่ตีพิมพ์เผยแพร่ ได้รับการจดทะเบียนทรัพย์สินทางปัญญา หรือนำไปใช้ประโยชน์ทั้งในระดับชาติและในระดับนานาชาติ ต่อ จำนวนอาจารย์ประจำ </t>
    </r>
    <r>
      <rPr>
        <sz val="14"/>
        <color indexed="18"/>
        <rFont val="AngsanaUPC"/>
        <family val="1"/>
      </rPr>
      <t>(อาจารย์และนักวิจัยปฏิบัติงานจริงปีการศึกษา, ผลงานปีปฏิทิน)</t>
    </r>
  </si>
  <si>
    <t>≤4 ระดับแรก</t>
  </si>
  <si>
    <r>
      <t xml:space="preserve">ร้อยละของบทความวิจัยที่ได้รับการอ้างอิง (Citation) ใน refereed journal หรือในฐานข้อมูลระดับชาติหรือนานาชาติ ต่อ อาจารย์ประจำ </t>
    </r>
    <r>
      <rPr>
        <sz val="14"/>
        <color indexed="18"/>
        <rFont val="AngsanaUPC"/>
        <family val="1"/>
      </rPr>
      <t>(อาจารย์และนักวิจัยรวมลาศึกษาต่อปีการศึกษา, ผลงานปีปฏิทิน)</t>
    </r>
  </si>
  <si>
    <r>
      <t xml:space="preserve">ร้อยละของงานวิจัยและงานสร้างสรรค์ที่ตีพิมพ์เผยแพร่ และ/หรือนำไปใช้ประโยชน์ทั้งในระดับชาติและระดับนานาชาติ ต่อ จำนวนอาจารย์ประจำ </t>
    </r>
    <r>
      <rPr>
        <sz val="14"/>
        <color indexed="18"/>
        <rFont val="Angsana New"/>
        <family val="1"/>
      </rPr>
      <t>(อาจารย์และนักวิจัยปฏิบัติงานจริงปีการศึกษา, ผลงานปีปฏิทิน)</t>
    </r>
  </si>
  <si>
    <r>
      <t xml:space="preserve">จำนวนผลงานวิจัยและงานสร้างสรรค์ของอาจารย์ที่ได้รับการจดทะเบียนทรัพย์สินทางปัญญาหรืออนุสิทธิบัตรในรอบ 5 ปีที่ผ่านมา โดยสามารถนับได้ทั้งการจดทะเบียนในประเทศและต่างประเทศ ทั้งนี้ไม่นับการจดลิขสิทธิ์ </t>
    </r>
    <r>
      <rPr>
        <sz val="14"/>
        <color indexed="18"/>
        <rFont val="Angsana New"/>
        <family val="1"/>
      </rPr>
      <t>(ปีปฏิทิน)</t>
    </r>
  </si>
  <si>
    <r>
      <t>ร้อยละของอาจารย์ประจำที่เข้าร่วมประชุมวิชาการหรือนำเสนอผลงานวิชาการ ทั้งในประเทศและต่างประเทศ</t>
    </r>
    <r>
      <rPr>
        <sz val="14"/>
        <color indexed="18"/>
        <rFont val="Angsana New"/>
        <family val="1"/>
      </rPr>
      <t xml:space="preserve"> (อาจารย์และนักวิจัยปฏิบัติงานจริง, ปีการศึกษา)</t>
    </r>
  </si>
  <si>
    <r>
      <t xml:space="preserve">ระบบและกลไกในการบริการทางวิชาการแก่สังคมตามเป้าหมายของมหาวิทยาลัย </t>
    </r>
    <r>
      <rPr>
        <sz val="14"/>
        <color indexed="18"/>
        <rFont val="AngsanaUPC"/>
        <family val="1"/>
      </rPr>
      <t>(ปีการศึกษา)</t>
    </r>
  </si>
  <si>
    <r>
      <t xml:space="preserve">จำนวนแหล่งให้บริการทางวิชาการและวิชาชีพที่ได้รับการ ยอมรับในระดับชาติหรือระดับนานาชาติ </t>
    </r>
    <r>
      <rPr>
        <sz val="14"/>
        <color indexed="18"/>
        <rFont val="AngsanaUPC"/>
        <family val="1"/>
      </rPr>
      <t>(ปีการศึกษา)</t>
    </r>
  </si>
  <si>
    <r>
      <t xml:space="preserve">ค่าใช้จ่ายและมูลค่าของมหาวิทยาลัยในการบริหารวิชาการและวิชาชีพเพื่อสังคม ต่ออาจารย์ประจำ </t>
    </r>
    <r>
      <rPr>
        <sz val="14"/>
        <color indexed="18"/>
        <rFont val="Angsana New"/>
        <family val="1"/>
      </rPr>
      <t>(อาจารย์ปฏิบัติงานจริงปีการศึกษา, ค่าใช้จ่ายปีงบประมาณ)</t>
    </r>
  </si>
  <si>
    <r>
      <t xml:space="preserve">ระบบและกลไกในการทำนุบำรุงศิลปวัฒนธรรม </t>
    </r>
    <r>
      <rPr>
        <sz val="14"/>
        <color indexed="18"/>
        <rFont val="AngsanaUPC"/>
        <family val="1"/>
      </rPr>
      <t>(ปีการศึกษา)</t>
    </r>
  </si>
  <si>
    <t>≤ 3</t>
  </si>
  <si>
    <t>≥ 4</t>
  </si>
  <si>
    <r>
      <t xml:space="preserve">ร้อยละของโครงการ/กิจกรรมในการอนุรักษ์ พัฒนาและสร้างเสริมเอกลักษณะ ศิลปะและวัฒนธรรม ต่อจำนวนนักศึกษา </t>
    </r>
    <r>
      <rPr>
        <sz val="14"/>
        <color indexed="18"/>
        <rFont val="Angsana New"/>
        <family val="1"/>
      </rPr>
      <t>(ปีการศึกษา)</t>
    </r>
  </si>
  <si>
    <r>
      <t xml:space="preserve">ร้อยละของค่าใช้จ่ายและมูลค่าที่ใช้ในการอนุรักษ์ พัฒนาและสร้างเสริมเอกลักษณ์ ศิลปะและวัฒนธรรม ต่อ งบดำเนินการ </t>
    </r>
    <r>
      <rPr>
        <sz val="14"/>
        <color indexed="18"/>
        <rFont val="Angsana New"/>
        <family val="1"/>
      </rPr>
      <t>(ปีงบประมาณ)</t>
    </r>
  </si>
  <si>
    <r>
      <t xml:space="preserve">สภามหาวิทยาลัยใช้หลักธรรมภิบาลในการบริหารจัดการและสามารถผลักดันมหาวิทยาลัยให้แข่งขันได้ในระดับสากล </t>
    </r>
    <r>
      <rPr>
        <sz val="14"/>
        <color indexed="18"/>
        <rFont val="AngsanaUPC"/>
        <family val="1"/>
      </rPr>
      <t>(ปีการศึกษา)</t>
    </r>
  </si>
  <si>
    <r>
      <t xml:space="preserve">ภาวะผู้นำของผู้บริหารทุกระดับของสถาบัน/คณะ </t>
    </r>
    <r>
      <rPr>
        <sz val="14"/>
        <color indexed="18"/>
        <rFont val="AngsanaUPC"/>
        <family val="1"/>
      </rPr>
      <t>(ปีการศึกษา)</t>
    </r>
  </si>
  <si>
    <r>
      <t xml:space="preserve">การพัฒนาสถาบัน/คณะสู่องค์การเรียนรู้ </t>
    </r>
    <r>
      <rPr>
        <sz val="14"/>
        <color indexed="18"/>
        <rFont val="AngsanaUPC"/>
        <family val="1"/>
      </rPr>
      <t>(ปีการศึกษา)</t>
    </r>
  </si>
  <si>
    <r>
      <t xml:space="preserve">ระบบและกลไกในการบริหารทรัพยากรบุคคลเพื่อพัฒนา และธำรงรักษาไว้ให้บุคลากรมีคุณภาพและประสิทธิภาพ </t>
    </r>
    <r>
      <rPr>
        <sz val="14"/>
        <color indexed="18"/>
        <rFont val="AngsanaUPC"/>
        <family val="1"/>
      </rPr>
      <t>(ปีการศึกษา)</t>
    </r>
  </si>
  <si>
    <r>
      <t xml:space="preserve">ศักยภาพของระบบฐานข้อมูลเพื่อการบริหาร การเรียนการสอน และการวิจัย </t>
    </r>
    <r>
      <rPr>
        <sz val="14"/>
        <color indexed="18"/>
        <rFont val="AngsanaUPC"/>
        <family val="1"/>
      </rPr>
      <t>(ปีการศึกษา)</t>
    </r>
  </si>
  <si>
    <r>
      <t xml:space="preserve">ระดับความสำเร็จในการเปิดโอกาสให้บุคคลภายนอกเข้ามามีส่วนร่วมในการพัฒนาสถาบัน </t>
    </r>
    <r>
      <rPr>
        <sz val="14"/>
        <color indexed="18"/>
        <rFont val="AngsanaUPC"/>
        <family val="1"/>
      </rPr>
      <t>(ปีการศึกษา)</t>
    </r>
  </si>
  <si>
    <r>
      <t xml:space="preserve">ร้อยละของอาจารย์ประจำที่ได้รับรางวัลผลงานทางวิชาการหรือวิชาชีพในระดับชาติหรือนานาชาติ </t>
    </r>
    <r>
      <rPr>
        <sz val="14"/>
        <color indexed="18"/>
        <rFont val="AngsanaUPC"/>
        <family val="1"/>
      </rPr>
      <t xml:space="preserve">(นับรวมนักวิจัย, ปีการศึกษา) </t>
    </r>
  </si>
  <si>
    <r>
      <t xml:space="preserve">มีการนำระบบบริหารความเสี่ยงมาใช้ในกระบวนการบริหารการศึกษา </t>
    </r>
    <r>
      <rPr>
        <sz val="14"/>
        <color indexed="18"/>
        <rFont val="AngsanaUPC"/>
        <family val="1"/>
      </rPr>
      <t>(ปีการศึกษา)</t>
    </r>
  </si>
  <si>
    <r>
      <t xml:space="preserve">ระดับความสำเร็จของการถ่ายทอดตัวบ่งชี้และเป้าหมายของระดับองค์กรสู่ระดับบุคคล </t>
    </r>
    <r>
      <rPr>
        <sz val="14"/>
        <color indexed="18"/>
        <rFont val="AngsanaUPC"/>
        <family val="1"/>
      </rPr>
      <t>(ปีการศึกษา)</t>
    </r>
  </si>
  <si>
    <r>
      <t xml:space="preserve">สภามหาวิทยาลัยและผู้บริหารมีวิสัยทัศน์ที่ขับเคลื่อนพันธกิจ และสามารถสะท้อนถึงนโยบาย วัตถุประสงค์ และนำไปสู่เป้าหมายของการบริการจัดการที่ดี มีการบริหารแบบมีส่วนร่วม เน้นการกระจายอำนาจ โปร่งใสและตรวจสอบได้ รวมทั้งมีความสามารถในการผลักดันมหาวิทยาลัยให้สามารถแข่งขันได้ในระดับสากล </t>
    </r>
    <r>
      <rPr>
        <sz val="14"/>
        <color indexed="18"/>
        <rFont val="Angsana New"/>
        <family val="1"/>
      </rPr>
      <t>(ปีการศึกษา)</t>
    </r>
  </si>
  <si>
    <r>
      <t>งบประมาณสำหรับการพัฒนาคณาจารย์ทั้งในประเทศและต่างประเทศ ต่อ จำนวนอาจารย์ประจำ (รวมลาศึกษาต่อ)</t>
    </r>
    <r>
      <rPr>
        <sz val="14"/>
        <color indexed="18"/>
        <rFont val="Angsana New"/>
        <family val="1"/>
      </rPr>
      <t xml:space="preserve"> (จำนวนเงินใช้ปีงบประมาณ, จำนวนอาจารย์ใช้ปีการศึกษา)</t>
    </r>
  </si>
  <si>
    <r>
      <t xml:space="preserve">ร้อยละของบุคลากรประจำสายสนับสนุนที่ได้รับการพัฒนาความรู้ และทักษะในวิชาชีพ ทั้งในประเทศและต่างประเทศ </t>
    </r>
    <r>
      <rPr>
        <sz val="14"/>
        <color indexed="18"/>
        <rFont val="Angsana New"/>
        <family val="1"/>
      </rPr>
      <t>(ปีการศึกษา)</t>
    </r>
  </si>
  <si>
    <r>
      <t xml:space="preserve">ระบบและกลไกในการจัดสรร การวิเคราะห์ค่าใช้จ่าย การตรวจสอบการเงินและงบประมาณอย่างมีประสิทธิภาพ </t>
    </r>
    <r>
      <rPr>
        <sz val="14"/>
        <color indexed="12"/>
        <rFont val="AngsanaUPC"/>
        <family val="1"/>
      </rPr>
      <t>(ปีงบประมาณ)</t>
    </r>
  </si>
  <si>
    <r>
      <t xml:space="preserve">การใช้ทรัพยากรภายในและภายนอกสถาบันร่วมกัน </t>
    </r>
    <r>
      <rPr>
        <sz val="14"/>
        <color indexed="12"/>
        <rFont val="AngsanaUPC"/>
        <family val="1"/>
      </rPr>
      <t>(ปีงบประมาณ)</t>
    </r>
  </si>
  <si>
    <r>
      <t>สินทรัพย์ถาวร ต่อ จำนวนนักศึกษาเต็มเวลาเทียบเท่า</t>
    </r>
    <r>
      <rPr>
        <sz val="14"/>
        <color indexed="12"/>
        <rFont val="Angsana New"/>
        <family val="1"/>
      </rPr>
      <t xml:space="preserve"> (ปีงบประมาณ)</t>
    </r>
  </si>
  <si>
    <r>
      <t xml:space="preserve">ค่าใช้จ่ายทั้งหมด ต่อ จำนวนนักศึกษาเต็มเวลาเทียบเท่า </t>
    </r>
    <r>
      <rPr>
        <sz val="14"/>
        <color indexed="12"/>
        <rFont val="Angsana New"/>
        <family val="1"/>
      </rPr>
      <t>(ปีงบประมาณ)</t>
    </r>
  </si>
  <si>
    <r>
      <t xml:space="preserve">เงินเหลือจ่ายสุทธิ ต่อ งบดำเนินการ </t>
    </r>
    <r>
      <rPr>
        <sz val="14"/>
        <color indexed="12"/>
        <rFont val="Angsana New"/>
        <family val="1"/>
      </rPr>
      <t>(ปีงบประมาณ)</t>
    </r>
  </si>
  <si>
    <r>
      <t xml:space="preserve">ค่าใช้จ่ายทั้งหมดที่ใช้ในระบบห้องสมุด คอมพิวเตอร์ และศูนย์สารสนเทศ ต่อ นักศึกษาเต็มเวลาเทียบเท่า </t>
    </r>
    <r>
      <rPr>
        <sz val="14"/>
        <color indexed="18"/>
        <rFont val="Angsana New"/>
        <family val="1"/>
      </rPr>
      <t>(ปีงบประมาณ)</t>
    </r>
  </si>
  <si>
    <t>การคำนวณเป็นค่าเฉลี่ย ต้องประเมินจากผู้รับบริการไม่น้อยกว่า80%ของกิจกรรมที่ให้บริการทั้งหมด แต่หากไม่ถึง50% ได้เพียง 1 คะแนน</t>
  </si>
  <si>
    <t>จำนวนโครงการ/กิจกรรมในการอนุรักษ์ พัฒนา และสร้างเสริมเอกลักษณ์ ศิลปะและวัฒนธรรม ในปีการศึกษานั้น    × 100</t>
  </si>
  <si>
    <t>จำนวนนักศึกษาระดับปริญญาตรีภาคปกติเต็มเวลาเทียบเท่าในปีการศึกษานั้น</t>
  </si>
  <si>
    <r>
      <t>≥</t>
    </r>
    <r>
      <rPr>
        <sz val="11.9"/>
        <rFont val="Angsana New"/>
        <family val="1"/>
      </rPr>
      <t xml:space="preserve"> 20</t>
    </r>
  </si>
  <si>
    <t>จำนวนค่าใช้จ่ายและมูลค่าใช้จ่ายเป็นตัวเงินที่เกิดขึ้นในการที่อาจารย์ประจำของมหาวิทยาลัยได้ใช้เพื่ออนุรักษ์ พัฒนาและสร้างเสริมเอกลักษณ์ ศิลปะและวัฒนธรรมในปีงบประมาณนั้น   × 100</t>
  </si>
  <si>
    <t xml:space="preserve"> งบดำเนินการในปีงบประมาณนั้น</t>
  </si>
  <si>
    <t>0.01-0.49</t>
  </si>
  <si>
    <t>0.30-0.99</t>
  </si>
  <si>
    <r>
      <t>≥</t>
    </r>
    <r>
      <rPr>
        <sz val="11.9"/>
        <rFont val="Angsana New"/>
        <family val="1"/>
      </rPr>
      <t xml:space="preserve"> 1.00</t>
    </r>
  </si>
  <si>
    <t>สภามหาวิทยาลัย/คณะกรรมการประจำคณะมีบทบาทสำคัญในการกำหนดทิศทางยุทธศาสตร์และนโยบายของมหาวิทยาลัย/คณะ</t>
  </si>
  <si>
    <t>1 คน</t>
  </si>
  <si>
    <t>1 ชิ้นงาน</t>
  </si>
  <si>
    <r>
      <t xml:space="preserve">เงินสนับสนุนงานวิจัยและงานสร้างสรรค์จากภายนอกมหาวิยาลัย ต่อ จำนวนอาจารย์ประจำ </t>
    </r>
    <r>
      <rPr>
        <sz val="14"/>
        <color indexed="18"/>
        <rFont val="Angsana New"/>
        <family val="1"/>
      </rPr>
      <t xml:space="preserve"> (อาจารย์และนักวิจัยปฏิบัติงานจริงปีการศึกษา, เงินปีงบประมาณ)</t>
    </r>
  </si>
  <si>
    <r>
      <t xml:space="preserve">ร้อยละของอาจารย์ประจำที่ได้รับทุนทำวิจัย หรืองานสร้างสรรค์ จากภายในมหาวิทยาลัย ต่อ จำนวนอาจารย์ประจำ  </t>
    </r>
    <r>
      <rPr>
        <sz val="14"/>
        <color indexed="18"/>
        <rFont val="Angsana New"/>
        <family val="1"/>
      </rPr>
      <t>(อาจารย์และนักวิจัยปฏิบัติงานจริง, ปีการศึกษา)</t>
    </r>
  </si>
  <si>
    <r>
      <t xml:space="preserve">ร้อยละของอาจารย์ประจำที่ได้รับทุนทำวิจัย หรืองานสร้างสรรค์ จากภายนอกมหาวิทยาลัย ต่อ จำนวนอาจารย์ประจำ </t>
    </r>
    <r>
      <rPr>
        <sz val="14"/>
        <color indexed="18"/>
        <rFont val="Angsana New"/>
        <family val="1"/>
      </rPr>
      <t>(อาจารย์และนักวิจัยปฏิบัติงานจริง, ปีการศึกษา)</t>
    </r>
  </si>
  <si>
    <r>
      <t>ตัวบ่งชี้ 4.3</t>
    </r>
    <r>
      <rPr>
        <sz val="15"/>
        <rFont val="AngsanaUPC"/>
        <family val="1"/>
      </rPr>
      <t xml:space="preserve"> เงินสนับสนุนงานวิจัยและงานสร้างสรรค์จากภายในและภายนอกสถาบัน ต่อจำนวนอาจารย์ประจำ </t>
    </r>
    <r>
      <rPr>
        <sz val="15"/>
        <color indexed="18"/>
        <rFont val="AngsanaUPC"/>
        <family val="1"/>
      </rPr>
      <t>(อาจารย์และนักวิจัยปฏิบัติงานจริงปีการศึกษา, เงินปีงบประมาณ)</t>
    </r>
  </si>
  <si>
    <r>
      <t>ตัวบ่งชี้ 4.8</t>
    </r>
    <r>
      <rPr>
        <sz val="15"/>
        <rFont val="Angsana New"/>
        <family val="1"/>
      </rPr>
      <t xml:space="preserve"> เงินสนับสนุนงานวิจัยและงานสร้างสรรค์ของมหาวิยาลัย ต่อ จำนวนอาจารย์ประจำ  </t>
    </r>
    <r>
      <rPr>
        <sz val="15"/>
        <color indexed="18"/>
        <rFont val="Angsana New"/>
        <family val="1"/>
      </rPr>
      <t>(อาจารย์และนักวิจัยปฏิบัติงานจริงปีการศึกษา, เงินปีงบประมาณ)</t>
    </r>
  </si>
  <si>
    <r>
      <t>ตัวบ่งชี้ 4.9</t>
    </r>
    <r>
      <rPr>
        <sz val="15"/>
        <rFont val="Angsana New"/>
        <family val="1"/>
      </rPr>
      <t xml:space="preserve"> เงินสนับสนุนงานวิจัยและงานสร้างสรรค์จากภายนอกมหาวิยาลัย ต่อ จำนวนอาจารย์ประจำ </t>
    </r>
    <r>
      <rPr>
        <sz val="15"/>
        <color indexed="18"/>
        <rFont val="Angsana New"/>
        <family val="1"/>
      </rPr>
      <t xml:space="preserve"> (อาจารย์และนักวิจัยปฏิบัติงานจริงปีการศึกษา, เงินปีงบประมาณ)</t>
    </r>
  </si>
  <si>
    <t>จำนวนงานวิจัยและงานสร้างสรรค์ที่ได้รับการตีพิมพ์เผยแพร่ และหรือนำไปใช้ประโยชน์ทั้งในระดับชาติและระดับนานาชาติในปีปฏิทินนั้น × 100</t>
  </si>
  <si>
    <r>
      <t xml:space="preserve">เงินสนับสนุนงานวิจัยและงานสร้างสรรค์ของมหาวิยาลัย ต่อ จำนวนอาจารย์ประจำ </t>
    </r>
    <r>
      <rPr>
        <sz val="15"/>
        <rFont val="Angsana New"/>
        <family val="1"/>
      </rPr>
      <t xml:space="preserve"> </t>
    </r>
    <r>
      <rPr>
        <sz val="14"/>
        <color indexed="18"/>
        <rFont val="Angsana New"/>
        <family val="1"/>
      </rPr>
      <t>(อาจารย์และนักวิจัยปฏิบัติงานจริงปีการศึกษา, เงินปีงบประมาณ)</t>
    </r>
  </si>
  <si>
    <t xml:space="preserve">                                      หลักสูตรที่เปิดสอนทุกระดับทั้งหมด</t>
  </si>
  <si>
    <t xml:space="preserve">     จำนวนอาจารย์ประจำและนักวิจัยในปีการศึกษานั้น (รวมลาศึกษาต่อ)</t>
  </si>
  <si>
    <t>จำนวนอาจารย์ประจำและนักวิจัยปีการศึกษานั้น (เฉพาะที่ปฏิบัติงานจริง)</t>
  </si>
  <si>
    <r>
      <t>ตัวบ่งชี้ 4.11</t>
    </r>
    <r>
      <rPr>
        <sz val="15"/>
        <rFont val="Angsana New"/>
        <family val="1"/>
      </rPr>
      <t xml:space="preserve"> ร้อยละของอาจารย์ประจำที่ได้รับทุนทำวิจัย หรืองานสร้างสรรค์ จากภายนอกมหาวิทยาลัย ต่อ จำนวนอาจารย์ประจำ </t>
    </r>
    <r>
      <rPr>
        <sz val="15"/>
        <color indexed="18"/>
        <rFont val="Angsana New"/>
        <family val="1"/>
      </rPr>
      <t>(อาจารย์และนักวิจัยปฏิบัติงานจริง, ปีการศึกษา)</t>
    </r>
  </si>
  <si>
    <r>
      <t xml:space="preserve">ตัวบ่งชี้ 4.12 </t>
    </r>
    <r>
      <rPr>
        <sz val="15"/>
        <rFont val="Angsana New"/>
        <family val="1"/>
      </rPr>
      <t>ร้อยละของอาจารย์ประจำที่เข้าร่วมประชุมวิชาการหรือนำเสนอผลงานวิชาการ ทั้งในประเทศและต่างประเทศ</t>
    </r>
    <r>
      <rPr>
        <sz val="15"/>
        <color indexed="18"/>
        <rFont val="Angsana New"/>
        <family val="1"/>
      </rPr>
      <t xml:space="preserve"> (อาจารย์และนักวิจัยปฏิบัติงานจริง,ปีการศึกษา)</t>
    </r>
  </si>
  <si>
    <t>จำนวนเงินสนับสนุนงานวิจัยและงานสร้างสรรค์จากภายในมหาวิทยาลัย(ปีงบประมาณ)</t>
  </si>
  <si>
    <t>จำนวนเงินสนับสนุนงานวิจัยและงานสร้างสรรค์จากภายนอกมหาวิทยาลัย(ปีงบประมาณ)</t>
  </si>
  <si>
    <t xml:space="preserve">           จำนวนอาจารย์ประจำและนักวิจัยปีการศึกษานั้น (เฉพาะที่ปฏิบัติงานจริง)</t>
  </si>
  <si>
    <r>
      <t>จำนวนอาจารย์ประจำและนักวิจัยที่ได้รับทุนวิจัยหรืองานสร้างสรรค์จากภายในมหาวิทยาลัย</t>
    </r>
    <r>
      <rPr>
        <sz val="14"/>
        <rFont val="Angsana New"/>
        <family val="1"/>
      </rPr>
      <t xml:space="preserve">     x  100</t>
    </r>
  </si>
  <si>
    <r>
      <t>จำนวนอาจารย์ประจำและนักวิจัยที่ได้รับทุนวิจัยหรืองานสร้างสรรค์จากภายนอกมหาวิทยาลัย</t>
    </r>
    <r>
      <rPr>
        <sz val="14"/>
        <rFont val="Angsana New"/>
        <family val="1"/>
      </rPr>
      <t xml:space="preserve">     x  100</t>
    </r>
  </si>
  <si>
    <r>
      <t>จำนวนอาจารย์ประจำและนักวิจัยที่เข้าร่วมประชุมวิชาการหรือนำเสนอผลงานทางวิชาการทั้งในและต่างประเทศ</t>
    </r>
    <r>
      <rPr>
        <sz val="14"/>
        <rFont val="Angsana New"/>
        <family val="1"/>
      </rPr>
      <t xml:space="preserve">     x  100</t>
    </r>
  </si>
  <si>
    <t xml:space="preserve">                            จำนวนอาจารย์ประจำและนักวิจัยปีการศึกษานั้น (เฉพาะที่ปฏิบัติงานจริง)</t>
  </si>
  <si>
    <t xml:space="preserve">     จำนวนอาจารย์ประจำปฏิบัติงานจริงในปีการศึกษา</t>
  </si>
  <si>
    <t>มีการประชุมกรรมการสภามหาวิทยาลัย/คณะกรรมการประจำคณะอย่างต่ำร้อยละ 80 ของแผน ในการประชุมแต่ละครั้งมีกรรมการเข้าร่วมโดยเฉลี่ยไม่น้อยกว่าร้อยละ 80 โดยมีการส่งเอกสารให้    กรรมการสภามหาวิทยาลัย/คณะกรรมการประจำคณะอย่างน้อย 7 วันก่อนการประชุม</t>
  </si>
  <si>
    <t>สภาสถาบัน/ผู้บริหารคณะมีการดำเนินงานโดยใช้หลักธรรมาภิบาลและส่งเสริมการบริหารงาน โดยใช้หลักธรรมาภิบาลทั่วทั้งองค์กร</t>
  </si>
  <si>
    <t>สภามหาวิทยาลัย/คณะกรรมการประจำคณะ จัดให้มีการประเมินผลงานของอธิการบดีหรือผู้บริหารสูงสุดของคณะตามหลักเกณฑ์ที่ตกลงกันไว้ ล่วงหน้า</t>
  </si>
  <si>
    <t>&lt;4 ข้อ</t>
  </si>
  <si>
    <t>4 ข้อ</t>
  </si>
  <si>
    <t>5 ข้อ</t>
  </si>
  <si>
    <t>มีกระบวนการสรรหาผู้บริหารอย่างเป็นระบบ โปร่งใส ตรวจสอบได้</t>
  </si>
  <si>
    <t>ผู้บริหารดำเนินการบริหารด้วยหลักธรรมาภิบาล และใช้ศักยภาพภาวะผู้นำที่มีอยู่ โดยคำนึงถึงประโยชน์ของมหาวิทยาลัย/คณะ และมีผู้มีส่วนได้ส่วนเสีย</t>
  </si>
  <si>
    <t>มีกระบวนการประเมินศักยภาพและผลการปฏิบัติงานของผู้บริหารที่ชัดเจนและเป็นที่ยอมรับในมหาวิทยาลัย/คณะ</t>
  </si>
  <si>
    <t>มีการจัดทำแผนและกลไกการพัฒนาศักยภาพของผู้บริหารตามผลการประเมินและดำเนินการตามแผนอย่างครบถ้วน</t>
  </si>
  <si>
    <t>สภามหาวิทยาลัย/คณะกรรมการประจำคณะมีการติดตามผลการดำเนินงานตามภารกิจหลักของมหาวิทยาลัย/คณะ มากกว่าปีละ 2 ครั้ง</t>
  </si>
  <si>
    <t>มีการทบทวนและจัดทำแผนการจัดการความรู้ เพื่อมุ่งสู่องค์กรแห่งการเรียนรู้และประชาสัมพันธ์เผยแพร่ให้ประชาคมของมหาวิทยาลัย/คณะรับทราบ</t>
  </si>
  <si>
    <t>มีการดำเนินงานตามแผนจัดการความรู้และประสบความสำเร็จตามเป้าหมายไม่น้อยกว่าร้อยละ 50</t>
  </si>
  <si>
    <t>มีการดำเนินงานตามแผนจัดการความรู้และประสบความสำเร็จตามเป้าหมายร้อยละ 100</t>
  </si>
  <si>
    <t>มีการติดตามประเมินผลความสำเร็จของการจัดการความรู้</t>
  </si>
  <si>
    <t>มีการนำผลการประเมินไปปรับใช้ในการพัฒนากระบวนการจัดการความรู้ ให้เป็นส่วนหนึ่งของ กระบวนงานปกติ และปรับปรุงแผนการจัดการความรู้</t>
  </si>
  <si>
    <t>การปรับปรุงหลักสูตรไม่มีการวิเคราะห์ก่อน</t>
  </si>
  <si>
    <r>
      <t>ระดับ 4</t>
    </r>
    <r>
      <rPr>
        <sz val="15"/>
        <rFont val="AngsanaUPC"/>
        <family val="1"/>
      </rPr>
      <t xml:space="preserve"> </t>
    </r>
    <r>
      <rPr>
        <sz val="14"/>
        <rFont val="AngsanaUPC"/>
        <family val="1"/>
      </rPr>
      <t>(ระดับ 1-4, 6)</t>
    </r>
  </si>
  <si>
    <r>
      <t>ระดับ 4</t>
    </r>
    <r>
      <rPr>
        <sz val="15"/>
        <rFont val="AngsanaUPC"/>
        <family val="1"/>
      </rPr>
      <t xml:space="preserve"> </t>
    </r>
    <r>
      <rPr>
        <sz val="14"/>
        <rFont val="AngsanaUPC"/>
        <family val="1"/>
      </rPr>
      <t>(ระดับ1-4,6)</t>
    </r>
  </si>
  <si>
    <r>
      <t>ระดับ 4</t>
    </r>
    <r>
      <rPr>
        <sz val="15"/>
        <rFont val="AngsanaUPC"/>
        <family val="1"/>
      </rPr>
      <t xml:space="preserve"> </t>
    </r>
    <r>
      <rPr>
        <sz val="14"/>
        <rFont val="AngsanaUPC"/>
        <family val="1"/>
      </rPr>
      <t>(ระดับ 1-4)</t>
    </r>
  </si>
  <si>
    <r>
      <t xml:space="preserve">2 ข้อ           </t>
    </r>
    <r>
      <rPr>
        <sz val="14"/>
        <color indexed="16"/>
        <rFont val="AngsanaUPC"/>
        <family val="1"/>
      </rPr>
      <t xml:space="preserve">  </t>
    </r>
    <r>
      <rPr>
        <sz val="14"/>
        <rFont val="AngsanaUPC"/>
        <family val="1"/>
      </rPr>
      <t xml:space="preserve"> (ข้อ 1,3)</t>
    </r>
  </si>
  <si>
    <r>
      <t xml:space="preserve">3 ข้อ               </t>
    </r>
    <r>
      <rPr>
        <sz val="14"/>
        <color indexed="16"/>
        <rFont val="AngsanaUPC"/>
        <family val="1"/>
      </rPr>
      <t xml:space="preserve">   </t>
    </r>
    <r>
      <rPr>
        <sz val="14"/>
        <rFont val="AngsanaUPC"/>
        <family val="1"/>
      </rPr>
      <t>(ข้อ1,3-4)</t>
    </r>
  </si>
  <si>
    <t>แสดงโครงการเดียว "พัฒนาผู้ประกอบการมืออาชีพ" ความพอใจแก้จาก 93.63 เป็น 90</t>
  </si>
  <si>
    <r>
      <t xml:space="preserve">4 ข้อ              </t>
    </r>
    <r>
      <rPr>
        <sz val="14"/>
        <color indexed="16"/>
        <rFont val="AngsanaUPC"/>
        <family val="1"/>
      </rPr>
      <t xml:space="preserve"> (</t>
    </r>
    <r>
      <rPr>
        <sz val="14"/>
        <rFont val="AngsanaUPC"/>
        <family val="1"/>
      </rPr>
      <t>ข้อ1-3,5)</t>
    </r>
  </si>
  <si>
    <r>
      <t>ระดับ 0</t>
    </r>
    <r>
      <rPr>
        <sz val="14"/>
        <rFont val="AngsanaUPC"/>
        <family val="1"/>
      </rPr>
      <t xml:space="preserve"> (ระดับ 2)</t>
    </r>
  </si>
  <si>
    <t xml:space="preserve">ระดับ 5 </t>
  </si>
  <si>
    <t xml:space="preserve">ควรใช้ sP7 ของ PMQA  มาใช้ (ความเสี่ยงที่สอดคล้องกับยุทธศาสตร์ กระบวนการทำงาน </t>
  </si>
  <si>
    <r>
      <t xml:space="preserve">มีการดำเนินงานด้านการประกันคุณภาพที่สมบูรณ์ประกอบด้วย การพัฒนาคุณภาพ การตรวจติดตามคุณภาพ และการประเมินคุณภาพอย่างต่อเนื่องเป็นประจำทุกปี </t>
    </r>
    <r>
      <rPr>
        <sz val="14"/>
        <color indexed="10"/>
        <rFont val="Angsana New"/>
        <family val="1"/>
      </rPr>
      <t>(ติดตามผลการดำเนินงานของแต่ละผู้รับผิดชอบหลัก)</t>
    </r>
  </si>
  <si>
    <t xml:space="preserve">ระดับ 4 </t>
  </si>
  <si>
    <t>มีการจัดทำแผนการบริหารทรัพยากรบุคคลที่เป็นรูปธรรมภายใต้การวิเคราะห์ข้อมูลเชิงประจักษ์</t>
  </si>
  <si>
    <t>มีระบบและกลไกในการบริหารทรัพยากรบุคคลที่เป็นการส่งเสริมสมรรถนะในการปฏิบัติงาน เช่น การสรรหา การจัดวางคนลงตำแหน่ง การกำหนดเส้นทางเดินของตำแหน่งการสนับสนุนเข้าร่วมประชุม ฝึกอบรมและหรือเสนอผลงานทางวิชาการ การประเมินผลการปฏิบัติงาน มาตรการสร้างขวัญกำลังใจ มาตรการลงโทษ รวมทั้งการพัฒนาและรักษาบุคลากรที่มีคุณภาพ</t>
  </si>
  <si>
    <t>มีระบบสวัสดิการและเสริมสร้างสุขภาพที่ดี และสร้างบรรยากาศที่ดีให้บุคลากรทำงานได้อย่างมีประสิทธิภาพ และอยู่อย่างมีความสุข</t>
  </si>
  <si>
    <t>มีระบบส่งเสริมสนับสนุนบุคลากรที่มีศักยภาพสูง ให้มีโอกาสประสบความสำเร็จและก้าวหน้าในอาชีพอย่างรวดเร็วตามสายงาน</t>
  </si>
  <si>
    <t>มีการประเมินความพึงพอใจของบุคลากรทุกระดับอย่างเป็นระบบ</t>
  </si>
  <si>
    <t xml:space="preserve">มีการนำผลการประเมินความพึงพอใจเสนอต่อผู้บริหารระดับสูง และมีแนวทางในการปรับปรุงพัฒนาเพื่อให้ดีขึ้น </t>
  </si>
  <si>
    <t>มีนโยบายในการจัดทำระบบฐานข้อมูลเพื่อการตัดสินใจ</t>
  </si>
  <si>
    <t>มีระบบฐานข้อมูลเพื่อการตัดสินใจ</t>
  </si>
  <si>
    <t>มีการประเมินประสิทธิภาพ และความปลอดภัยของระบบฐานข้อมูล</t>
  </si>
  <si>
    <t>มีการประเมินความพึงพอใจของผู้ใช้ฐานข้อมูล</t>
  </si>
  <si>
    <t>มีการนำผลการประเมินในระดับ 3 และ 4 มาปรับปรุงระบบฐานข้อมูล</t>
  </si>
  <si>
    <t>มีการเชื่อมโยงระบบฐานข้อมูลของมหาวิทยาลัย/คณะ ผ่านระบบ เครือข่ายกับสำนักงาน-คณะกรรมการการอุดมศึกษาตามรูปแบบมาตรฐานที่กำหนด</t>
  </si>
  <si>
    <t>มีการเปิดเผยข้อมูลข่าวสารแก่ประชาชนอย่างโปร่งใส ผ่านช่องทางต่างๆ อาทิ เอกสารสิ่งพิมพ์ เว็บไซด์ นิทรรศการ</t>
  </si>
  <si>
    <t>มีระบบการรับฟังความคิดเห็นของประชาชนผ่านช่องทางที่เปิดเผย และเป็นที่รับรู้กันโดยทั่วไปอย่างน้อย 3 ช่องทาง</t>
  </si>
  <si>
    <t>มีการนำความคิดเห็นของประชาชนไปประกอบการบริหารงาน โดยมีเจ้าหน้าที่รับผิดชอบและมีการดำเนินงานอย่างเป็นรูปธรรม</t>
  </si>
  <si>
    <t>มีที่ปรึกษาที่มาจากภาคประชาชน ทั้งที่เป็นทางการและไม่เป็นทางการ และมีการดำเนินกิจกรรมร่วมกันอย่างต่อเนื่องและชัดเจน เช่น จัดประชุมร่วมกันอย่างน้อยปีละ 2 ครั้ง</t>
  </si>
  <si>
    <t>มีกระบวนการหรือกลไกการติดตามตรวจสอบโดยภาคประชาชน</t>
  </si>
  <si>
    <t>จำนวนอาจารย์ประจำ(รวมนักวิจัย) ที่ได้รางวัลผลงานวิชาการหรือวิชาชีพในระดับชาติหรือนานาชาติรวมทุกประเภท   × 100</t>
  </si>
  <si>
    <t>จำนวนอาจารย์ประจำและนักวิจัยทั้งหมด (ทั้งที่ปฏิบัติงานจริงและลาศึกษาต่อ)</t>
  </si>
  <si>
    <r>
      <t>จำนวนอาจารย์ประจำ(รวมนักวิจัย) ที่ได้รางวัลผลงานวิชาการหรือวิชาชีพ</t>
    </r>
    <r>
      <rPr>
        <sz val="14"/>
        <color indexed="56"/>
        <rFont val="Angsana New"/>
        <family val="1"/>
      </rPr>
      <t>เป็นผลงานด้านการวิจัยในระดับชาติ หรือนานาชาติ × 100</t>
    </r>
  </si>
  <si>
    <t>จำนวนอาจารย์ประจำ(รวมนักวิจัย) ที่ได้รางวัลผลงานวิชาการหรือวิชาชีพในระดับชาติหรือนานาชาติรวมทุกประเภท</t>
  </si>
  <si>
    <t>0.1-0.99</t>
  </si>
  <si>
    <t>1.0-1.99</t>
  </si>
  <si>
    <t>1)ร้อยละ2 และ2)อย่างน้อยร้อยละ50 ของผู้ได้รางวัลข้อ1เป็นรางวัลด้านการวิจัย</t>
  </si>
  <si>
    <t>มีการแต่งตั้งคณะกรรมการหรือคณะทำงานบริหารความเสี่ยง โดยมีผู้บริหารระดับสูง และตัวแทนที่รับผิดชอบพันธกิจหลักของมหาวิทยาลัย/คณะ ร่วมเป็นคณะกรรมการหรือ คณะทำงาน โดยผู้บริหารระดับสูงต้องมีบทบาทสำคัญใน การกำหนดนโยบายหรือแนวทางในการบริหารความเสี่ยง</t>
  </si>
  <si>
    <t>มีการวิเคราะห์และระบุปัจจัยเสี่ยงที่ส่งผลกระทบหรือสร้างความเสียหายหรือความล้มเหลวหรือลดโอกาสที่จะบรรลุเป้าหมายในการบริหารงาน และจัดลำดับความสำคัญของปัจจัยเสี่ยง</t>
  </si>
  <si>
    <t>มีการจัดทำแผนบริหารความเสี่ยง โดยแผนดังกล่าวต้องกำหนดมาตรการหรือแผนปฏิบัติการในการสร้างความรู้ ความเข้าใจให้กับบุคลากรทุกระดับในด้านการบริหารความเสี่ยง และการดำเนินการแก้ไข ลด หรือป้องกันความเสี่ยงที่ จะเกิดขึ้นอย่างเป็นรูปธรรม</t>
  </si>
  <si>
    <t>มีการดำเนินการตามแผนบริหารความเสี่ยง</t>
  </si>
  <si>
    <t>มีการสรุปผลการดำเนินงานตามแผนบริหารความเสี่ยงตลอดจนมีการกำหนดแนวทางและข้อเสนอ แนะในการปรับปรุงแผนบริหารความเสี่ยง โดยได้รับความเห็นชอบจากผู้บริหารสูงสุดของมหาวิทยาลัย/คณะ</t>
  </si>
  <si>
    <t>มีการกำหนดแนวทางการดำเนินการในการประเมินผลภายในมหาวิทยาลัย/คณะ</t>
  </si>
  <si>
    <t>มีแผนงานการประเมินผลภายในมหาวิทยาลัย/คณะ</t>
  </si>
  <si>
    <t>มีการกำหนดตัวบ่งชี้และเป้าหมายตามพันธกิจและยุทธศาสตร์ของมหาวิทยาลัย/คณะ</t>
  </si>
  <si>
    <t>มีการจัดทำ Strategy Map ของหน่วยงานในระดับคณะหรือ เทียบเท่า โดยกำหนดเป้าประสงค์ของแต่ละประเด็นยุทธศาสตร์ที่เกี่ยวข้องกับหน่วยงานให้เชื่อมโยงกับเป้าประสงค์และประเด็นยุทธศาสตร์ของมหาวิทยาลัย</t>
  </si>
  <si>
    <t xml:space="preserve">มีการยืนยันวิสัยทัศน์และประเด็นยุทธศาสตร์ของมหาวิทยาลัยในระดับคณะหรือเทียบเท่า </t>
  </si>
  <si>
    <t>มีระบบในการติดตามผลการดำเนินงานตามตัวบ่งชี้และเป้าหมายตามคำรับรองของผู้บริหารระดับต่างๆ</t>
  </si>
  <si>
    <t>มีการประเมินผลการดำเนินงานตามตัวบ่งชี้และเป้าหมายตามคำรับรอง</t>
  </si>
  <si>
    <t>มีการนำผลการประเมินผลการดำเนินงานของผู้บริหารไปเชื่อมโยงกับระบบการสร้างแรงจูงใจ</t>
  </si>
  <si>
    <t>กรรมการสภามหาวิทยาลัย/กรรมการประจำคณะเปิดโอกาสให้มีการตรวจสอบการดำเนินงาน</t>
  </si>
  <si>
    <t>สภามหาวิทยาลัย/กรรมการประจำคณะมีส่วนร่วมในการกำหนดและให้ความเห็นชอบแผนยุทธศาสตร์และให้ข้อสังเกตที่มีนัยสำคัญ</t>
  </si>
  <si>
    <t>สภามหาวิทยาลัย/กรรมการประจำคณะติดตามผลการดำเนินงานที่สำคัญตามภารกิจหลักของมหาวิทยาลัย/คณะอย่างครบถ้วน มากกว่าปีละ 2 ครั้ง</t>
  </si>
  <si>
    <t>มีการประชุมสภามหาวิทยาลัย/คณะกรรมการประจำคณะอย่างต่ำร้อยละ 80 ของแผน</t>
  </si>
  <si>
    <t xml:space="preserve"> มีกรรมการสภามหาวิทยาลัย/กรรมการประจำคณะ เข้าประชุมโดยเฉลี่ยอย่างต่ำร้อยละ 80</t>
  </si>
  <si>
    <t>มีการส่งเอกสารให้กรรมการสภามหาวิทยาลัย ก่อนประชุมโดยเฉลี่ยอย่างต่ำ 7 วัน.</t>
  </si>
  <si>
    <t>มีการประเมินผลงานของผู้บริหารสูงสุดของมหาวิทยาลัย โดยมีหลักเกณฑ์ที่ชัดเจนและตกลงกันไว้ล่วงหน้า</t>
  </si>
  <si>
    <t>1-3 ข้อ</t>
  </si>
  <si>
    <r>
      <t>≥</t>
    </r>
    <r>
      <rPr>
        <sz val="11.9"/>
        <rFont val="Angsana New"/>
        <family val="1"/>
      </rPr>
      <t xml:space="preserve"> </t>
    </r>
    <r>
      <rPr>
        <sz val="14"/>
        <rFont val="Angsana New"/>
        <family val="1"/>
      </rPr>
      <t>5 ข้อ</t>
    </r>
  </si>
  <si>
    <t>เงินจัดสรรสำหรับการพัฒนาคณาจารย์ทั้งในประเทศและต่างประเทศในปีงบประมาณนั้น</t>
  </si>
  <si>
    <t xml:space="preserve">              จำนวนอาจารย์ประจำในปีการศึกษานั้น(รวมอาจารย์ที่ลาศึกษาต่อ)</t>
  </si>
  <si>
    <t>1-9,999.99</t>
  </si>
  <si>
    <t>10,000-14,999.99</t>
  </si>
  <si>
    <r>
      <t>≥</t>
    </r>
    <r>
      <rPr>
        <sz val="11.9"/>
        <rFont val="Angsana New"/>
        <family val="1"/>
      </rPr>
      <t xml:space="preserve"> 15,000</t>
    </r>
  </si>
  <si>
    <t>1-54.99</t>
  </si>
  <si>
    <t>55-79.99</t>
  </si>
  <si>
    <r>
      <t>≥</t>
    </r>
    <r>
      <rPr>
        <sz val="11.9"/>
        <rFont val="Angsana New"/>
        <family val="1"/>
      </rPr>
      <t xml:space="preserve"> 80</t>
    </r>
  </si>
  <si>
    <t>มีแผนกลยุทธ์ทางการเงินที่สอดคล้องกับยุทธศาสตร์ของมหาวิทยาลัย/คณะให้เป็นไปตามเป้าหมาย</t>
  </si>
  <si>
    <t>มีแนวทางจัดหาทรัพยากรทางด้านการเงิน แผนการจัดสรรและการวางแผนการใช้เงินอย่างมีประสิทธิภาพ โปร่งใส ตรวจสอบได้</t>
  </si>
  <si>
    <t>มีการจัดทำระบบฐานข้อมูลทางการเงินที่ผู้บริหารสามารถนำไปใช้ในการตัดสินใจ และวิเคราะห์สถานะทางการเงิน</t>
  </si>
  <si>
    <t>มีการจัดทำรายงานทางการเงินอย่างเป็นระบบ อย่างน้อยปีละ 2 ครั้ง</t>
  </si>
  <si>
    <t>มีการนำข้อมูลทางการเงินไปใช้ในการวิเคราะห์ค่าใช้จ่ายและวิเคราะห์สถานะทางการเงินและความมั่นคงขององค์กรอย่างต่อเนื่อง</t>
  </si>
  <si>
    <t>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</si>
  <si>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ผู้บริหารระดับสูงมีการติดตามผลการใช้เงินให้เป็นไปตามเป้าหมาย และนำข้อมูลจากรายงานทางการ เงินไปใช้ในการวางแผนและการตัดสินใจ</t>
  </si>
  <si>
    <t>มีคณะกรรมการวิเคราะห์ความต้องการการใช้ทรัพยากรของมหาวิทยาลัย/คณะ</t>
  </si>
  <si>
    <t>มีผลการวิเคราะห์ความต้องการในการใช้ทรัพยากรของมหาวิทยาลัย/คณะ</t>
  </si>
  <si>
    <t>มีแผนการใช้ทรัพยากรร่วมกันกับหน่วยงานอื่นในมหาวิทยาลัย/คณะ</t>
  </si>
  <si>
    <t>มีแผนการใช้ทรัพยากรร่วมกันกับหน่วยงานอื่นนอกมหาวิทยาลัย</t>
  </si>
  <si>
    <t>มีผลการประหยัดงบประมาณที่เกิดจากการใช้ทรัพยากรร่วมกับหน่วยงานอื่น</t>
  </si>
  <si>
    <t>จำนวนนักศึกษาเต็มเวลาเทียบเท่าในปีงบประมาณนั้น</t>
  </si>
  <si>
    <t xml:space="preserve">             สินทรัยพ์ถาวรในปีงบประมาณนั้น                  </t>
  </si>
  <si>
    <t>1-64,999.99</t>
  </si>
  <si>
    <t>65,000-99,999.99</t>
  </si>
  <si>
    <r>
      <t>≥</t>
    </r>
    <r>
      <rPr>
        <sz val="11.9"/>
        <rFont val="Angsana New"/>
        <family val="1"/>
      </rPr>
      <t xml:space="preserve"> 100,000</t>
    </r>
  </si>
  <si>
    <r>
      <t>≥</t>
    </r>
    <r>
      <rPr>
        <sz val="11.9"/>
        <rFont val="Angsana New"/>
        <family val="1"/>
      </rPr>
      <t xml:space="preserve">+10%หรือ≤-10%ของเกณฑ์ </t>
    </r>
  </si>
  <si>
    <t>5-9.99%และ-5-(-9.99)%ของเกณฑ์</t>
  </si>
  <si>
    <t>(-4.99)-4.99%ของเกณฑ์</t>
  </si>
  <si>
    <t xml:space="preserve">      เงินเหลือจ่ายสุทธิในปีงบประมาณนั้น    x 100       </t>
  </si>
  <si>
    <t xml:space="preserve">              งบดำเนินการในปีงบประมาณนั้น</t>
  </si>
  <si>
    <t>1-4%</t>
  </si>
  <si>
    <t>ระบบและกลไกการประกันคุณภาพภายในที่เป็นส่วนหนึ่งของกระบวนการบริหารการศึกษา</t>
  </si>
  <si>
    <t>ระบบและกลไกการให้ความรู้และทักษะด้านการประกันคุณภาพแก่นักศึกษา</t>
  </si>
  <si>
    <t>ระดับความสำเร็จของการประกันคุณภาพการศึกษาภายใน</t>
  </si>
  <si>
    <t>ระบบและกลไกในการประกันคุณภาพภายในที่ก่อให้เกิดการพัฒนาคุณภาพการศึกษาอย่างต่อเนื่อง</t>
  </si>
  <si>
    <t>ระดับ 1</t>
  </si>
  <si>
    <t>มีการกำหนดปรัชญาหรือปณิธาน</t>
  </si>
  <si>
    <t>ระดับ 2</t>
  </si>
  <si>
    <t>มีกระบวนการพัฒนากลยุทธ์ แผนดำเนินงานและแผนปฏิบัติการประจำปีให้สอดคล้องกันและกัน และกับภารกิจหลักของมหาวิทยาลัย ยุทธศาสตร์และแผนพัฒนาของชาติ</t>
  </si>
  <si>
    <t>ระดับ 3</t>
  </si>
  <si>
    <t>มีการกำหนดตัวบ่งชี้ของการดำเนินงาน และกำหนดเป้าหมายของแต่ละตัวบ่งชี้เพื่อวัดความสำเร็จของการดำเนินงาน</t>
  </si>
  <si>
    <t>ระดับ 4</t>
  </si>
  <si>
    <t>ระดับ 5</t>
  </si>
  <si>
    <t>ระดับ 6</t>
  </si>
  <si>
    <t>ระดับ 7</t>
  </si>
  <si>
    <t>มีการดำเนินการตามแผนครบทุกภารกิจ</t>
  </si>
  <si>
    <t>มีการติดตาม ตรวจสอบ และประเมินผลการดำเนินงานตามตัวบ่งชี้ อย่างน้อยปีละ 2 ครั้ง และรายงานผลต่อผู้บริหารและสภาสถาบัน</t>
  </si>
  <si>
    <t>มีการวิเคราะห์ความสอดคล้องระหว่างกลยุทธ์ แผนการดำเนินงาน เป้าประสงค์ เป้าหมายกับยุทธศาสตร์และแผนพัฒนาของชาติ ตลอดจนสภาพการณ์ปัจจุบันและแนวโน้มในอนาคตอย่างสม่ำเสมอ</t>
  </si>
  <si>
    <t>มีการนำผลการประเมินและผลการวิเคราะห์มาปรับปรุงกลยุทธ์และแผนการดำเนินงานอย่างต่อเนื่อง</t>
  </si>
  <si>
    <t>จำนวนตัวบ่งชี้ของแผนปฏิบัติงานประจำปีงบประมาณที่บรรลุเป้าหมาย × 100</t>
  </si>
  <si>
    <t xml:space="preserve">              จำนวนตัวบ่งชี้ของแผนปฏิบัติงานประจำปีงบประมาณทั้งหมด </t>
  </si>
  <si>
    <t>75.00-89.99</t>
  </si>
  <si>
    <t>60.00-74.99</t>
  </si>
  <si>
    <t>90.00-100.00</t>
  </si>
  <si>
    <t>มีคณะกรรมการ/คณะทำงานกำหนดแผนกลยุทธ์ของคณะ/มหาวิทยาลัย</t>
  </si>
  <si>
    <t>มีแผนกลยุทธ์ของคณะ/มหาวิทยาลัย</t>
  </si>
  <si>
    <t>มีคณะกรรมการวิเคราะห์ความสอดคล้องของแผนกลยุทธ์กับยุทธศาสตร์ชาติ</t>
  </si>
  <si>
    <t>แผนกลยุทธ์มีความสอดคล้องกับยุทธศาสตร์ชาติ น้อยกว่าร้อยละ 80 ของแผน</t>
  </si>
  <si>
    <t>แผนกลยุทธ์มีความสอดคล้องกับยุทธศาสตร์ชาติ ตั้งแต่ร้อยละ 80 ของแผน</t>
  </si>
  <si>
    <t>มีระบบและกลไกการเปิดและปิดหลักสูตร</t>
  </si>
  <si>
    <t>มีการกำหนดเป้าหมายการผลิตบัณฑิตทุกหลักสูตรในแผนการผลิตบัณฑิต</t>
  </si>
  <si>
    <t>มีการเตรียมความพร้อมก่อนการเปิดหลักสูตรใหม่ และการปรับปรุงหลักสูตรให้เป็นไปตามเกณฑ์มาตรฐานหลักสูตรทุกเรื่อง</t>
  </si>
  <si>
    <t>มีการวิเคราะห์ข้อมูลการดำเนินการทุกหลักสูตรประจำปีการศึกษา เช่น ร้อยละของหลักสูตรที่ไม่เป็นไปตามเกณฑ์มาตรฐานฯ ร้อยละของบทความจากวิทยานิพนธ์ที่ตีพิมพ์เผยแพร่ ร้อยละของบัณฑิตที่ทำงานตรงสาขา</t>
  </si>
  <si>
    <t>มีการนำผลการวิเคราะห์ข้อมูลการดำเนินการหลักสูตรประจำปีการศึกษาไปปรับปรุงหลักสูตร และหรือปรับปรุงระบบและกลไกการบริหารหลักสูตร</t>
  </si>
  <si>
    <t>หลักสูตรระดับบัณฑิตศึกษาที่เน้นการวิจัย (ปริญญาโท เฉพาะแผน ก และปริญญาเอก) ที่เปิดสอนมีจำนวนมากกว่าร้อยละ 50 ของจำนวนหลักสูตรทั้งหมด</t>
  </si>
  <si>
    <t>หลักสูตรระดับบัณฑิตศึกษาที่เน้นการวิจัย(ป.โท เฉพาะแผน ก และป.เอก) × 100</t>
  </si>
  <si>
    <r>
      <t>หลักสูตรที่เปิดสอน</t>
    </r>
    <r>
      <rPr>
        <u val="single"/>
        <sz val="14"/>
        <rFont val="Angsana New"/>
        <family val="1"/>
      </rPr>
      <t>ทุกหลักสูตร</t>
    </r>
    <r>
      <rPr>
        <sz val="14"/>
        <rFont val="Angsana New"/>
        <family val="1"/>
      </rPr>
      <t>ได้มาตรฐานหลักสูตรทุกเรื่อง และมีการประกันคุณภาพหลักสูตรครบทุกประเด็นตามเกณฑ์มาตรฐานหลักสูตร</t>
    </r>
  </si>
  <si>
    <r>
      <t xml:space="preserve">กระบวนการเรียนรู้ที่เน้นผู้เรียนเป็นสำคัญ </t>
    </r>
    <r>
      <rPr>
        <sz val="14"/>
        <color indexed="18"/>
        <rFont val="Angsana New"/>
        <family val="1"/>
      </rPr>
      <t>(ปีการศึกษา)</t>
    </r>
  </si>
  <si>
    <r>
      <t xml:space="preserve">ระบบและกลไกการพัฒนาและบริหารหลักสูตร </t>
    </r>
    <r>
      <rPr>
        <sz val="14"/>
        <color indexed="18"/>
        <rFont val="Angsana New"/>
        <family val="1"/>
      </rPr>
      <t>(ปีการศึกษา)</t>
    </r>
  </si>
  <si>
    <t>มีกลไกการให้ความรู้ความเข้าใจกับอาจารย์ผู้สอนถึงวัตถุประสงค์ และเป้าหมายของการจัดการศึกษาทุกหลักสูตร</t>
  </si>
  <si>
    <t>มีการออกแบบการเรียนการสอนจัดกิจกรรมการเรียนรู้ที่เน้นผู้เรียนเป็นสำคัญทุกหลักสูตร</t>
  </si>
  <si>
    <t>มีการใช้สื่อและเทคโนโลยีหรือนวัตกรรมในการสอนเพื่อส่งเสริมการเรียนรู้ทุกหลักสูตร</t>
  </si>
  <si>
    <t>มีการจัดการเรียนการสอนที่มีความยืดหยุ่นและหลากหลาย ที่จะสนองตอบต่อความต้องการของผู้เรียน</t>
  </si>
  <si>
    <t>มีการประเมินผลเรียนการสอนที่สอดคล้องกับสภาพการเรียนรู้ที่จัดให้ผู้เรียน และอิงพัฒนาการของผู้เรียนทุกหลักสูตร</t>
  </si>
  <si>
    <t>มีการประเมินผลความพึงพอใจของผู้เรียนในเรื่องคุณภาพการสอนและสิ่งสนับสนุนการเรียนรู้ทุกหลักสูตร</t>
  </si>
  <si>
    <t>มีระบบการปรับปรุงวิธีการเรียนการสอน และพัฒนาผู้เรียนอย่างต่อเนื่องทุกหลักสูตร</t>
  </si>
  <si>
    <t>มีระบบและกลไกที่กำหนดให้ผู้ทรงคุณวุฒิหรือผู้รู้ในชุมชนมาช่วยในการพัฒนาและปรับปรุงหลักสูตรทุกหลักสูตร</t>
  </si>
  <si>
    <r>
      <t>โครงการหรือกิจกรรมที่สนับสนุนการพัฒนาหลักสูตรและการเรียนการสอนซึ่งบุคคลองค์การ และชุมชนภายนอกมีส่วนร่วม</t>
    </r>
    <r>
      <rPr>
        <sz val="14"/>
        <color indexed="18"/>
        <rFont val="Angsana New"/>
        <family val="1"/>
      </rPr>
      <t xml:space="preserve"> (ปีการศึกษา)</t>
    </r>
  </si>
  <si>
    <t>มีการจัดการเรียนการสอนที่ส่งเสริมให้ผู้เรียนมีความรู้และทักษะที่นำไปใช้ในการปฏิบัติจริงโดยผู้ทรงคุณวุฒิหรือผู้รู้ในชุมชนมีส่วนร่วมทุกหลักสูตร</t>
  </si>
  <si>
    <t>มีการจัดโครงการ กิจกรรมทางการศึกษา ทั้งที่กำหนดและไม่กำหนดในหลักสูตร โดยความร่วมมือกับองค์การหรือหน่วยงานภายนอก</t>
  </si>
  <si>
    <t>1-19,999.99</t>
  </si>
  <si>
    <t>20,000 - 29,999.99</t>
  </si>
  <si>
    <t>≥30,000</t>
  </si>
  <si>
    <t>1-34,999.99</t>
  </si>
  <si>
    <t>35,000 - 49,999.99</t>
  </si>
  <si>
    <t>≥50,000</t>
  </si>
  <si>
    <t>1-34.99</t>
  </si>
  <si>
    <t>35-49.99</t>
  </si>
  <si>
    <t>1-24.99</t>
  </si>
  <si>
    <t>25-39.99</t>
  </si>
  <si>
    <t>≥50</t>
  </si>
  <si>
    <t>มีการจัดทำนโยบาย แผนกลยุทธ์ และแผนดำเนินการของการบริการทางวิชาการแก่สังคม</t>
  </si>
  <si>
    <t>มีคณะกรรมการ คณะทำงานหรือหน่วยงานดำเนินการให้บริการทางวิชาการแก่สังคมตามแผนที่กำหนด</t>
  </si>
  <si>
    <t>มีการกำหนดหลักเกณฑ์ และหรือระเบียบในการให้บริการทางวิชาการแก่สังคม</t>
  </si>
  <si>
    <t>มีการประเมินผลการปฏิบัติงานตามแผนที่กำหนด</t>
  </si>
  <si>
    <t>มีการนำผลการประเมินไปปรับปรุงการบริการทางวิชาการแก่สังคม</t>
  </si>
  <si>
    <t>มีการจัดทำแผนการเชื่อมโยงและบูรณาการการบริการทางวิชาการแก่สังคมเข้ากับการเรียนการสอนหรือการวิจัย หรือการทำนุบำรุงศิลปวัฒนธรรม</t>
  </si>
  <si>
    <t>มีการประเมินสัมฤทธิผลและนำผลการประเมินไปพิจารณาปรับปรุงความเชื่อมโยงและบูรณาการระหว่างการบริการทางวิชาการแก่สังคมกับภารกิจอื่นๆ ของมหาวิทยาลัย/คณะ</t>
  </si>
  <si>
    <t>25-34.99</t>
  </si>
  <si>
    <t>≥35</t>
  </si>
  <si>
    <t>ร้อยละ 65 –  ร้อยละ 74 หรือ ค่าเฉลี่ย1.51 – 2.50</t>
  </si>
  <si>
    <t>ร้อยละ 75 – ร้อยละ 84 หรือ ค่าเฉลี่ย 2.51 - 3.50</t>
  </si>
  <si>
    <t>ไม่ให้ค่าคะแนน</t>
  </si>
  <si>
    <t>มีแผนในการนำความรู้และประสบการณ์จากการบริการวิชาการและวิชาชีพมาใช้ในการเรียนการสอนและการวิจัย</t>
  </si>
  <si>
    <t>มีการนำความรู้และประสบการณ์จากากรบริการวิชาการและวิชาชีพมาใช้ในการเรียนการสอนอย่างน้อย 1 โครงการ</t>
  </si>
  <si>
    <t>มีการนำความรู้และประสบการณ์จากการบริการวิชาการและวิชาชีพมาใช้ในการวิจัยอย่างน้อย 1 โครงการ</t>
  </si>
  <si>
    <t>มีการนำความรู้และประสบการณ์จากการบริการวิชาการและวิชาชีพมาใช้ในการเรียนการสอนและการวิจัยอย่างน้อย 1 โครงการ</t>
  </si>
  <si>
    <t>1-4,999.99</t>
  </si>
  <si>
    <t>5,000-7,499.99</t>
  </si>
  <si>
    <t>≥ 7,500</t>
  </si>
  <si>
    <t>มีการติดตาม ตรวจสอบและประเมินกิจกรรมการเรียนการสอนที่ได้รับการสนับสนุนจากผู้ทรงคุณวุฒิหรือชุมชนภายนอกสถาบันทุกหลักสูตร</t>
  </si>
  <si>
    <t>มีการนำผลการประเมินไปปรับปรุงการมีส่วนร่วมของบุคคล องค์การ และชุมชนภายนอกในการพัฒนาหลักสูตรและการเรียนการสอนทุกหลักสูตร</t>
  </si>
  <si>
    <r>
      <t>≥</t>
    </r>
    <r>
      <rPr>
        <sz val="14"/>
        <rFont val="Angsana New"/>
        <family val="1"/>
      </rPr>
      <t xml:space="preserve"> + 10% หรือ</t>
    </r>
    <r>
      <rPr>
        <sz val="14"/>
        <rFont val="Times New Roman"/>
        <family val="1"/>
      </rPr>
      <t>≤</t>
    </r>
    <r>
      <rPr>
        <sz val="14"/>
        <rFont val="Angsana New"/>
        <family val="1"/>
      </rPr>
      <t xml:space="preserve"> - 10% ของเกณฑ์มาตรฐาน</t>
    </r>
  </si>
  <si>
    <t>6 – 9.99% และ -6 – (-9.99)% ของเกณฑ์มาตรฐาน</t>
  </si>
  <si>
    <t>(-5.99) – 5.99% ของเกณฑ์มาตรฐาน</t>
  </si>
  <si>
    <t>วิทยาศาสตร์กายภาพ    20 : 1</t>
  </si>
  <si>
    <t>วิศวกรรมศาสตร์     20 คน : 1 คน</t>
  </si>
  <si>
    <t>สถาปัตยกรรมศาสตร์      8 : 1</t>
  </si>
  <si>
    <t>1-74.99</t>
  </si>
  <si>
    <t>75-99.99</t>
  </si>
  <si>
    <t xml:space="preserve">(จำนวนบัณฑิตปริญญาตรีที่ไม่มีงานทำประจำก่อนเข้าศึกษาและได้งานทำและ/หรือประกอบอาชีพอิสระและได้เงินเดือนเริ่มต้นตามเกณฑ์  + บัณฑิตระดับปริญญาตรีที่ได้งานทำและ/หรือประกอบอาชีพอิสระและได้เงินเดือนเริ่มต้นสูงกว่าเกณฑ์หลังสำเร็จการศึกษา) * 100             </t>
  </si>
  <si>
    <t>จำนวนบัณฑิตระดับปริญญาตรีที่ไม่มีงานทำประจำก่อนเข้าศึกษาและได้งานทำหรือประกอบอาชีพอิสระหลังสำเร็จการศึกษา</t>
  </si>
  <si>
    <t>1-2.49</t>
  </si>
  <si>
    <t>2.50-3.49</t>
  </si>
  <si>
    <t>จำนวนนักศึกษาปัจจุบันและศิษย์เก่าที่สำเร็จการศึกษาในรอบ 5 ปีที่ผ่านมาทั้งหมดทุกระดับการศึกษาที่ได้รับรางวัลทุกประเภทในปีการศึกษาปัจจุบัน   X 100</t>
  </si>
  <si>
    <t>จำนวนนักศึกษาปัจจุบันและศิษย์เก่าที่สำเร็จการศึกษาในรอบ 5 ปีที่ผ่านมาทั้งหมดทุกระดับการศึกษา</t>
  </si>
  <si>
    <t xml:space="preserve">จำนวนนักศึกษาบัณฑิตศึกษาปัจจุบันและศิษย์เก่าระดับบัณฑิตศึกษาที่สำเร็จการศึกษาในรอบ5 ปีที่ผ่านมา ที่ได้รับรางวัลผลงานวิจัยหรือวิทยานิพนธ์ในปีการศึกษาปัจจุบัน   * 100  </t>
  </si>
  <si>
    <t>0.003-0.015</t>
  </si>
  <si>
    <t>0.016-0.029</t>
  </si>
  <si>
    <t>เกณฑ์ทั่วไป :</t>
  </si>
  <si>
    <t>เกณฑ์เฉพาะ (คะแนน 3 ข้อ 2) :</t>
  </si>
  <si>
    <t>50-69.99</t>
  </si>
  <si>
    <t>70-89.99</t>
  </si>
  <si>
    <t xml:space="preserve"> จำนวนบัณฑิตระดับปริญญาตรีที่ได้งานทำตรงสาขาที่สำเร็จการศึกษา     * 100  </t>
  </si>
  <si>
    <t xml:space="preserve">            จำนวนบัณฑิตระดับปริญญาตรีในปีการศึกษานั้นที่ได้งานทำ</t>
  </si>
  <si>
    <t>≥80</t>
  </si>
  <si>
    <t>0 คน</t>
  </si>
  <si>
    <t>≥2 คน</t>
  </si>
  <si>
    <t xml:space="preserve">จำนวนอาจารย์ประจำหลักสูตรบัณฑิตศึกษาที่มีคุณสมบัติครบถ้วนที่จะเป็นอาจารย์ที่ปรึกษาวิทยานิพนธ์
</t>
  </si>
  <si>
    <t>1-5 ชิ้นงาน</t>
  </si>
  <si>
    <t>6-8 ชิ้นงาน</t>
  </si>
  <si>
    <t>≥9 ฃิ้นงาน</t>
  </si>
  <si>
    <r>
      <t xml:space="preserve">           จำนวนอาจารย์ประจำหลักสูตรบัณฑิตศึกษาที่ทำหน้าที่เป็นอาจารย์ที่ปรึกษาวิทยานิพนธ์            </t>
    </r>
    <r>
      <rPr>
        <sz val="14"/>
        <rFont val="Angsana New"/>
        <family val="1"/>
      </rPr>
      <t xml:space="preserve">* 100 </t>
    </r>
  </si>
  <si>
    <t xml:space="preserve">             จำนวนวิทยานิพนธ์ระดับปริญญาโทของมหาบัณฑิตที่สำเร็จการศึกษาในปีการศึกษานั้น   </t>
  </si>
  <si>
    <r>
      <t xml:space="preserve">บทความจากวิทยานิพนธ์ปริญญาโทของมหาบัณฑิตที่สำเร็จการศึกษาในปีการศึกษานั้นที่ได้ตีพิมพ์เผยแพร่   </t>
    </r>
    <r>
      <rPr>
        <sz val="14"/>
        <color indexed="8"/>
        <rFont val="Angsana New"/>
        <family val="1"/>
      </rPr>
      <t xml:space="preserve"> x 100</t>
    </r>
  </si>
  <si>
    <r>
      <t xml:space="preserve">บทความจากวิทยานิพนธ์ปริญญาเอกของดุษฎีบัณฑิตที่สำเร็จการศึกษาในปีการศึกษานั้นที่ได้ตีพิมพ์เผยแพร่   </t>
    </r>
    <r>
      <rPr>
        <sz val="14"/>
        <color indexed="8"/>
        <rFont val="Angsana New"/>
        <family val="1"/>
      </rPr>
      <t xml:space="preserve"> x 100</t>
    </r>
  </si>
  <si>
    <t xml:space="preserve">             จำนวนวิทยานิพนธ์ระดับปริญญาเอกของดุษฎีบัณฑิตที่สำเร็จการศึกษาในปีการศึกษานั้น   </t>
  </si>
  <si>
    <t>1-49.99</t>
  </si>
  <si>
    <t>≥75</t>
  </si>
  <si>
    <t>1-39.99</t>
  </si>
  <si>
    <t>40-59.99</t>
  </si>
  <si>
    <t>≥60</t>
  </si>
  <si>
    <t>50-74.99</t>
  </si>
  <si>
    <t xml:space="preserve"> จำนวนหลักสูตรทั้งหมดที่มหาวิทยาลัย/คณะเปิดสอนในปีการศึกษานั้น </t>
  </si>
  <si>
    <r>
      <t xml:space="preserve"> จำนวนหลักสูตรที่ได้มาตรฐานหลักสูตรของกระทรวงศึกษาธิการ     </t>
    </r>
    <r>
      <rPr>
        <sz val="14"/>
        <color indexed="8"/>
        <rFont val="Angsana New"/>
        <family val="1"/>
      </rPr>
      <t xml:space="preserve">  x 100</t>
    </r>
  </si>
  <si>
    <t>1-79.99</t>
  </si>
  <si>
    <t>80-99.99</t>
  </si>
  <si>
    <t>1-2 ข้อ</t>
  </si>
  <si>
    <t>3-4 ข้อ</t>
  </si>
  <si>
    <t>≥5 ข้อ</t>
  </si>
  <si>
    <t>ข้อ 6</t>
  </si>
  <si>
    <t>ข้อ 7</t>
  </si>
  <si>
    <t>คณาจารย์มีความรู้ความเข้าใจ รู้เป้าหมายของการจัดการศึกษา และหลักสูตรการศึกษาอุดมศึกษา</t>
  </si>
  <si>
    <t>คณาจารย์มีการวิเคราะห์ศักยภาพของผู้เรียนและเข้าใจผู้เรียนเป็นรายบุคคล</t>
  </si>
  <si>
    <t>คณาจารย์มีความสามารถในการจัดประสบการณ์ที่เน้นผู้เรียนเป็นสำคัญ</t>
  </si>
  <si>
    <t>คณาจารย์มีความสามารถในการใช้เทคโนโลยีในการพัฒนาการเรียนรู้ของตนเองและผู้เรียน</t>
  </si>
  <si>
    <t>คณาจารย์มีการประเมินผลการเรียนการสอนที่สอดคล้องกับสภาพการเรียนรู้ที่จัดให้ผู้เรียนและอิงพัฒนาการของผู้เรียน</t>
  </si>
  <si>
    <t>คณาจารย์มีการนำผลการประเมินมาปรับเปลี่ยนการเรียนการสอนเพื่อพัฒนาผู้เรียนให้เต็มตามศักยภาพ</t>
  </si>
  <si>
    <t>คณาจารย์มีการวิจัยเพื่อพัฒนาสื่อการเรียนรู้ของผู้เรียน และนำผลไปใช้พัฒนาผู้เรียน</t>
  </si>
  <si>
    <t>ระดับ 8</t>
  </si>
  <si>
    <t>มีการสำรวจความต้องการจำเป็นของนักศึกษาชั้นปีที่ 1</t>
  </si>
  <si>
    <t>มีการจัดบริการด้านสิ่งอำนวยความสะดวก ที่เอื้อต่อการพัฒนาการเรียนรู้ของนักศึกษา</t>
  </si>
  <si>
    <t xml:space="preserve">มีการจัดบริการด้านกายภาพที่ส่งเสริมคุณภาพชีวิตของนักศึกษา </t>
  </si>
  <si>
    <t>มีการจัดบริการให้คำปรึกษาแก่นักศึกษา</t>
  </si>
  <si>
    <t>มีบริการข้อมูลข่าวสารที่เป็นประโยชน์ต่อนักศึกษาและศิษย์เก่า</t>
  </si>
  <si>
    <t>มีการจัดโครงการเพื่อพัฒนาประสบการณ์ทางวิชาชีพแก่นักศึกษาและศิษย์เก่า</t>
  </si>
  <si>
    <t>มีการประเมินคุณภาพของการให้บริการทั้ง 5 เรื่องข้างต้นเป็นประจำทุกปี</t>
  </si>
  <si>
    <t>นำผลการประเมินคุณภาพของการให้บริการมาพัฒนาการจัดบริการแก่นักศึกษาและศิษย์เก่า</t>
  </si>
  <si>
    <t>มีการจัดทำแนวทางส่งเสริมการจัดกิจกรรมที่สอดคล้อง กับวิสัยทัศน์ของมหาวิทยาลัย/คณะ และคุณลักษณะบัณฑิตที่พึงประสงค์ตามกรอบมาตรฐานคุณวุฒิระดับอุดมศึกษา</t>
  </si>
  <si>
    <t>มีการส่งเสริมให้มหาวิทยาลัย/คณะและองค์การนักศึกษาจัดกิจกรรมนักศึกษาให้ครบทุกประเภทโดยอย่างน้อยต้องดำเนินการใน 5 ประเภท ดังนี้ 1)กิจกรรมวิชาการ 2)กิจกรรมกีฬาและ ส่งเสริมสุขภาพ 3)กิจกรรมบำเพ็ญประโยชน์และรักษาสิ่งแวดล้อม 4)กิจกรรมนันทนาการ 5)กิจกรรมส่งเสริม ศิลปวัฒนธรรม</t>
  </si>
  <si>
    <t>มีกระบวนการติดตามและประเมินผลโครงการหรือกิจกรรมทั้งที่จัดโดยมหาวิทยาลัย/คณะ และองค์การนักศึกษา ทุกสิ้นปีการศึกษา</t>
  </si>
  <si>
    <t>มีการนำผลการประเมินไปปรับปรุงการจัดกิจกรรมเพื่อพัฒนานักศึกษาอย่างต่อเนื่อง</t>
  </si>
  <si>
    <t xml:space="preserve">                           จำนวนนักศึกษาระดับปริญญาตรีทั้งหมดในปีการศึกษานั้น</t>
  </si>
  <si>
    <t>มีการจัดทำระบบบริหารงานวิจัยและงานสร้างสรรค์  เพื่อให้บรรลุเป้าหมายตามแผนของมหาวิทยาลัย/คณะ และสอดคล้องกับยุทธศาสตร์การวิจัยของชาติ</t>
  </si>
  <si>
    <t>มีการจัดทำระบบฐานข้อมูลและสารสนเทศที่เกี่ยวข้องกับ การบริหารงานวิจัยและงานสร้างสรรค์ที่ใช้ประโยชน์ได้จริง</t>
  </si>
  <si>
    <t>มีการจัดสรรทรัพยากรการเงิน ทรัพยากรบุคคล แหล่งค้นคว้าต่างๆ เพื่อสนับสนุนงานวิจัยและงานสร้างสรรค์</t>
  </si>
  <si>
    <t xml:space="preserve">มีระบบและกลไกพัฒนาทรัพยากรบุคคลด้านการวิจัย </t>
  </si>
  <si>
    <t>มีระบบสร้างขวัญและกำลังใจ และยกย่องนักวิจัยที่มีผลงานวิจัยและงานสร้างสรรค์ดีเด่น</t>
  </si>
  <si>
    <t>มีระบบและกลไกส่งเสริมความร่วมมือระหว่างนักวิจัยกับองค์กรภายนอกทั้งภาครัฐ หรือเอกชน หรือภาคอุตสาหกรรม</t>
  </si>
  <si>
    <t>&lt;3 ข้อ</t>
  </si>
  <si>
    <t>3 ข้อ</t>
  </si>
  <si>
    <t>≥4 ข้อ</t>
  </si>
  <si>
    <t xml:space="preserve">มีระบบและกลไกสนับสนุนการเผยแพร่ผลงานวิจัยและงานสร้างสรรค์ ทั้งในวงการวิชาการและการนำไปใช้ประโยชน์ </t>
  </si>
  <si>
    <t>มีระบบรวบรวม คัดสรร วิเคราะห์และสังเคราะห์ความรู้จาก งานวิจัยและงานสร้างสรรค์ที่เชื่อถือได้ และรวดเร็วต่อการใช้ประโยชน์</t>
  </si>
  <si>
    <t>มีการสร้างเครือข่ายเผยแพร่ผลงานวิจัยและงานสร้างสรรค์ ไปยังผู้เกี่ยวข้องทั้งภายในและภายนอกสถาบัน</t>
  </si>
  <si>
    <t xml:space="preserve">มีระบบและกลไกการสนับสนุนความร่วมมือระหว่างนักวิจัยกับองค์การภายนอกสถาบัน เพื่อการนำผลงานไปใช้ประโยชน์ </t>
  </si>
  <si>
    <t>มีกลไกสนับสนุนการจดสิทธิบัตร การซื้อขายทรัพย์สินทางปัญญา ตลอดจนการคุ้มครองสิทธิของงานวิจัยหรือสิ่งประดิษฐ์ หรือนวัตกรรมให้แก่นักวิจัยเจ้าของผลงาน</t>
  </si>
  <si>
    <t>จำนวนเงินสนับสนุนงานวิจัยและงานสร้างสรรค์จากภายในและภายนอกมหาวิทยาลัย</t>
  </si>
  <si>
    <t xml:space="preserve">     จำนวนอาจารย์ประจำและนักวิจัยในปีการศึกษานั้น (เฉพาะที่ปฏิบัติงานจริง)</t>
  </si>
  <si>
    <t>1-54,999</t>
  </si>
  <si>
    <t>55,000-79,999</t>
  </si>
  <si>
    <t>≥80,000</t>
  </si>
  <si>
    <t>1-29.99</t>
  </si>
  <si>
    <t>30-39.99</t>
  </si>
  <si>
    <t>≥40</t>
  </si>
  <si>
    <t>จำนวนบทความวิจัยที่ได้รับการอ้างอิงใน refereed journal หรือในฐานข้อมูลระดับชาติหรือระดับนานาชาติในปีปฏิทินนั้น × 100</t>
  </si>
  <si>
    <t>1-14.99</t>
  </si>
  <si>
    <t>15-19.99</t>
  </si>
  <si>
    <t>≥20</t>
  </si>
  <si>
    <t>งานวิจัยและงานสร้างสรรค์ที่ตีพิมพ์เผยแพร่ และ/หรือนำไปใช้ประโยชน์ทั้งในระดับชาติและระดับนานาชาติในปีปฏิทินนั้น × 100</t>
  </si>
  <si>
    <t>2 ชิ้นงาน</t>
  </si>
  <si>
    <t>≥3 ชิ้นงาน</t>
  </si>
  <si>
    <t>1-19.99</t>
  </si>
  <si>
    <t>20-29.99</t>
  </si>
  <si>
    <t>≥30</t>
  </si>
  <si>
    <r>
      <t xml:space="preserve">ป.เอกระหว่างร้อยละ1–39 </t>
    </r>
    <r>
      <rPr>
        <b/>
        <sz val="14"/>
        <rFont val="Angsana New"/>
        <family val="1"/>
      </rPr>
      <t xml:space="preserve">หรือ </t>
    </r>
    <r>
      <rPr>
        <sz val="14"/>
        <rFont val="Angsana New"/>
        <family val="1"/>
      </rPr>
      <t>ป.เอกระหว่างร้อยละ40–59</t>
    </r>
    <r>
      <rPr>
        <b/>
        <sz val="14"/>
        <rFont val="Angsana New"/>
        <family val="1"/>
      </rPr>
      <t xml:space="preserve"> แต่</t>
    </r>
    <r>
      <rPr>
        <sz val="14"/>
        <rFont val="Angsana New"/>
        <family val="1"/>
      </rPr>
      <t>ป.ตรี</t>
    </r>
    <r>
      <rPr>
        <sz val="14"/>
        <rFont val="Arial"/>
        <family val="0"/>
      </rPr>
      <t>&gt;</t>
    </r>
    <r>
      <rPr>
        <sz val="14"/>
        <rFont val="Angsana New"/>
        <family val="1"/>
      </rPr>
      <t>ร้อยละ 5</t>
    </r>
  </si>
  <si>
    <r>
      <t>1.ป.เอกระหว่างร้อยละ40–59</t>
    </r>
    <r>
      <rPr>
        <b/>
        <sz val="14"/>
        <rFont val="Angsana New"/>
        <family val="1"/>
      </rPr>
      <t>และ 2.ป.ตรี</t>
    </r>
    <r>
      <rPr>
        <b/>
        <sz val="14"/>
        <rFont val="Times New Roman"/>
        <family val="1"/>
      </rPr>
      <t>≤</t>
    </r>
    <r>
      <rPr>
        <b/>
        <sz val="14"/>
        <rFont val="Angsana New"/>
        <family val="1"/>
      </rPr>
      <t>ร้อยละ5 หรือ 1.ป.เอก</t>
    </r>
    <r>
      <rPr>
        <b/>
        <sz val="14"/>
        <rFont val="Times New Roman"/>
        <family val="1"/>
      </rPr>
      <t>≥</t>
    </r>
    <r>
      <rPr>
        <b/>
        <sz val="14"/>
        <rFont val="Angsana New"/>
        <family val="1"/>
      </rPr>
      <t>ร้อยละ60 และป.ตรี</t>
    </r>
    <r>
      <rPr>
        <b/>
        <sz val="14"/>
        <rFont val="Arial"/>
        <family val="0"/>
      </rPr>
      <t>&gt;</t>
    </r>
    <r>
      <rPr>
        <b/>
        <sz val="14"/>
        <rFont val="Angsana New"/>
        <family val="1"/>
      </rPr>
      <t>ร้อยละ5</t>
    </r>
  </si>
  <si>
    <r>
      <t>1.ผศ.+รศ.+ศ.ระหว่างร้อยละ45-69และ 2.รศ.ขึ้นไป</t>
    </r>
    <r>
      <rPr>
        <sz val="14"/>
        <rFont val="Times New Roman"/>
        <family val="1"/>
      </rPr>
      <t>≥</t>
    </r>
    <r>
      <rPr>
        <sz val="14"/>
        <rFont val="Angsana New"/>
        <family val="1"/>
      </rPr>
      <t>ร้อยละ30 หรือ 1.ผศ.+รศ.+ศ.</t>
    </r>
    <r>
      <rPr>
        <sz val="14"/>
        <rFont val="Times New Roman"/>
        <family val="1"/>
      </rPr>
      <t>≥</t>
    </r>
    <r>
      <rPr>
        <sz val="14"/>
        <rFont val="Angsana New"/>
        <family val="1"/>
      </rPr>
      <t>ร้อยละ70 และรศ.ขึ้นไป&lt;ร้อยละ30</t>
    </r>
  </si>
  <si>
    <t>มหาวิทยาลัยมีการกำหนดจรรยาบรรณวิชาชีพคณาจารย์ไว้เป็นลายลักษณ์อักษร</t>
  </si>
  <si>
    <t>มีกระบวนการส่งเสริมให้ผู้เกี่ยวข้องได้ปฏิบัติตามจรรายบรรณวิชาชีพ</t>
  </si>
  <si>
    <t>มีการกำกับดูแลการปฏิบัติตามจรรยาบรรณวิชาชีพ</t>
  </si>
  <si>
    <t>มีระบบในการดำเนินการกับผู้ที่ไม่ปฏิบัติตาม จรรายาบรรณวิชาชีพ</t>
  </si>
  <si>
    <t>มีการดำเนินการวางแผน ป้องกัน หรือหา แนวทางแก้ไขการกระทำผิดจรรยาบรรณวิชาชีพ</t>
  </si>
  <si>
    <t>&lt;3ข้อ</t>
  </si>
  <si>
    <t>5ข้อ</t>
  </si>
  <si>
    <t>3-4ข้อ</t>
  </si>
  <si>
    <t>ข้อ 1</t>
  </si>
  <si>
    <t>ข้อ 2</t>
  </si>
  <si>
    <t>ข้อ 3</t>
  </si>
  <si>
    <t>ข้อ 4</t>
  </si>
  <si>
    <t>ข้อ 5</t>
  </si>
  <si>
    <t>มีการกำหนดแนวทางการพัฒนาอาจารย์ด้าน ความรู้ความเข้าใจเกี่ยวกับการวิจัยและพัฒนานวัตกรรมการเรียนการสอน</t>
  </si>
  <si>
    <t>มีกลไกการบริหารวิชาการที่จะกระตุ้นให้อาจารย์ คิดค้นพัฒนานวัตกรรมใหม่ๆ ในด้านการเรียนการสอน</t>
  </si>
  <si>
    <t>มีแหล่งทุนสนับสนุนการวิจัย เพื่อพัฒนาการเรียน การสอนและนวัตกรรมทางการศึกษา</t>
  </si>
  <si>
    <t>มีผลงานวิจัยด้านการเรียนการสอน และมีการจัดเวทีแลกเปลี่ยนและเผยแพร่ผลวานวิจัยด้านการเรียนการสอนและนวัตกรรมทางการศึกษาอย่างสม่ำเสมอ</t>
  </si>
  <si>
    <t>มีการสร้างเครือข่ายวิจัยด้านนวัตกรรมการเรียนการสอนทั้งภายในและภายนอกสถาบัน</t>
  </si>
  <si>
    <t>1-59.99</t>
  </si>
  <si>
    <t>60-79.99</t>
  </si>
  <si>
    <t>จำนวนบัณฑิตระดับ ป.ตรี ที่ไม่มีงานทำประจำก่อนเข้าศึกษา – จำนวนบัณฑิตระดับ ป.ตรีที่ศึกษาต่อระดับบัณฑิตศึกษาและลาอุปสมบทและเกณฑ์ทหาร</t>
  </si>
  <si>
    <t xml:space="preserve">            (จำนวนบัณฑิตระดับปริญญาตรีที่ไม่มีงานทำประจำก่อนเข้าศึกษาและได้งานทำและ/หรือประกอบอาชีพอิสระหลังสำเร็จการศึกษา) *100            </t>
  </si>
  <si>
    <t>เกษตรศาสตร์ และประมง     20 : 1</t>
  </si>
  <si>
    <t>บริหารธุรกิจ การท่องเที่ยว เศรษฐศาสตร์ฯ     25 : 1</t>
  </si>
  <si>
    <t>สังคมศาสตร์ มนุษยศาสตร์     25 : 1</t>
  </si>
  <si>
    <t>จำนวน FTES ต่ออาจารย์ประจำของคณะ – เกณฑ์มาตรฐานเฉลี่ย    × 100</t>
  </si>
  <si>
    <t xml:space="preserve">                                เกณฑ์มาตรฐานเฉลี่ย</t>
  </si>
  <si>
    <t>คะแนน</t>
  </si>
  <si>
    <t>ประเมินตนเอง</t>
  </si>
  <si>
    <t>ผลการดำเนินงาน</t>
  </si>
  <si>
    <t>เป้าหมาย</t>
  </si>
  <si>
    <t>ผลการประเมิน</t>
  </si>
  <si>
    <t>องค์ประกอบ/ตัวบ่งชี้</t>
  </si>
  <si>
    <t xml:space="preserve">ปัจจัยนำเข้า </t>
  </si>
  <si>
    <t>ผลผลิต</t>
  </si>
  <si>
    <t xml:space="preserve">รวม </t>
  </si>
  <si>
    <t>1.  ปรัชญา ปณิธานวัตถุประสงค์ และแผนการดำเนินการ</t>
  </si>
  <si>
    <t xml:space="preserve">- </t>
  </si>
  <si>
    <t>(1.1)</t>
  </si>
  <si>
    <t>(1.2)</t>
  </si>
  <si>
    <t xml:space="preserve">2.  การเรียนการสอน </t>
  </si>
  <si>
    <t xml:space="preserve">(2.4) (2.5) (2.6) (2.13) </t>
  </si>
  <si>
    <t xml:space="preserve">(2.1) (2.2) (2.3) (2.7) (2.8) </t>
  </si>
  <si>
    <t xml:space="preserve">(2.9) (2.10) (2.11) (2.12) </t>
  </si>
  <si>
    <t xml:space="preserve">3.  กิจกรรมการพัฒนานิสิตนักศึกษา </t>
  </si>
  <si>
    <t xml:space="preserve">(3.1) (3.2) </t>
  </si>
  <si>
    <t xml:space="preserve">4.  การวิจัย </t>
  </si>
  <si>
    <t>(4.3)</t>
  </si>
  <si>
    <t xml:space="preserve">(4.1) (4.2) </t>
  </si>
  <si>
    <t xml:space="preserve">(4.4) (4.5) </t>
  </si>
  <si>
    <t xml:space="preserve">5.  การบริการวิชาการแก่สังคม </t>
  </si>
  <si>
    <t>(5.2)</t>
  </si>
  <si>
    <t>(5.1)</t>
  </si>
  <si>
    <t xml:space="preserve">6.  การทำนุบำรุงศิลปวัฒนธรรม </t>
  </si>
  <si>
    <t>(6.1)</t>
  </si>
  <si>
    <t>-</t>
  </si>
  <si>
    <t xml:space="preserve">7.  การบริหารและการจัดการ </t>
  </si>
  <si>
    <t>(7.5)</t>
  </si>
  <si>
    <t xml:space="preserve">(7.1) (7.2) (7.3) (7.4) (7.8) </t>
  </si>
  <si>
    <t xml:space="preserve">(7.6) (7.7) (7.9) </t>
  </si>
  <si>
    <t xml:space="preserve">8.  การเงินและงบประมาณ </t>
  </si>
  <si>
    <t xml:space="preserve">(8.1) (8.2) </t>
  </si>
  <si>
    <t xml:space="preserve">9.  ระบบและกลไกการประกันคุณภาพ </t>
  </si>
  <si>
    <t xml:space="preserve">(9.1) (9.2) </t>
  </si>
  <si>
    <t>(9.3)</t>
  </si>
  <si>
    <t>รวม</t>
  </si>
  <si>
    <t>(5.3) (5.4) (5.5)</t>
  </si>
  <si>
    <t>ตัวตั้ง/ตัวหาร</t>
  </si>
  <si>
    <t>มาตรฐาน</t>
  </si>
  <si>
    <t>ปัจจัยนำเข้า</t>
  </si>
  <si>
    <t>กระบวนการ</t>
  </si>
  <si>
    <t>1. มาตรฐานด้านคุณภาพบัณฑิต</t>
  </si>
  <si>
    <t>2. มาตรฐานด้านการบริหารจัดการการอุดมศึกษา</t>
  </si>
  <si>
    <t xml:space="preserve">    ก. มาตรฐานด้านธรรมาภิบาลของการบริหารการอุดมศึกษา</t>
  </si>
  <si>
    <t xml:space="preserve">   ข. มาตรฐานด้านพันธกิจของการบริหารการอุดมศึกษา</t>
  </si>
  <si>
    <t>3. มาตรฐานด้านการสร้างและพัฒนาสังคม ฐานเรียนรู้ และสังคมแห่งการเรียนรู้</t>
  </si>
  <si>
    <t>มุมมองด้านการบริหารจัดการ</t>
  </si>
  <si>
    <t>ผลผลิตหรือผลลัพธ์</t>
  </si>
  <si>
    <t>1. ด้านนักศึกษาและผู้มีส่วนได้ส่วนเสีย</t>
  </si>
  <si>
    <t>2. ด้านกระบวนการภายใน</t>
  </si>
  <si>
    <t>3. ด้านการเงิน</t>
  </si>
  <si>
    <t>4. ด้านบุคลากร การเรียนรู้และนวัตกรรม</t>
  </si>
  <si>
    <r>
      <t>ตัวบ่งชี้ 9.3</t>
    </r>
    <r>
      <rPr>
        <sz val="15"/>
        <rFont val="AngsanaUPC"/>
        <family val="1"/>
      </rPr>
      <t xml:space="preserve">  ระดับความสำเร็จของการประกันคุณภาพการศึกษาภายใน</t>
    </r>
  </si>
  <si>
    <r>
      <t>ตัวบ่งชี้ 2.11</t>
    </r>
    <r>
      <rPr>
        <sz val="15"/>
        <rFont val="Angsana New"/>
        <family val="1"/>
      </rPr>
      <t xml:space="preserve"> ระดับความพึงพอใจของนายจ้าง ผู้ประกอบการ และผู้ใช้บัณฑิต</t>
    </r>
  </si>
  <si>
    <t xml:space="preserve">ร้อยละ </t>
  </si>
  <si>
    <t>กำหนดไว้</t>
  </si>
  <si>
    <t>บรรลุ</t>
  </si>
  <si>
    <t>บันทึกข้อคิดเห็นภาคสนาม</t>
  </si>
  <si>
    <t>องค์ประกอบที่ 1 : ปรัชญา ปณิธาน วัตถุประสงค์และแผนดำเนินการ</t>
  </si>
  <si>
    <t>องค์ประกอบที่ 2 : การเรียนการสอน</t>
  </si>
  <si>
    <t>องค์ประกอบที่ 3 : กิจกรรมการพัฒนานิสิตนักศึกษา</t>
  </si>
  <si>
    <t xml:space="preserve">องค์ประกอบที่ 4 : การวิจัย </t>
  </si>
  <si>
    <t>องค์ประกอบที่ 6 : การทำนุบำรุงศิลปวัฒนธรรม</t>
  </si>
  <si>
    <t>องค์ประกอบที่ 7 : การบริหารและการจัดการ</t>
  </si>
  <si>
    <t>องค์ประกอบที่ 8 : การเงินและงบประมาณ</t>
  </si>
  <si>
    <r>
      <t>ตัวบ่งชี้ 9.1</t>
    </r>
    <r>
      <rPr>
        <sz val="15"/>
        <rFont val="AngsanaUPC"/>
        <family val="1"/>
      </rPr>
      <t xml:space="preserve"> ระบบและกลไกการประกันคุณภาพภายในที่เป็นส่วนหนึ่งของกระบวนการบริหารการศึกษา</t>
    </r>
  </si>
  <si>
    <r>
      <t>ตัวบ่งชี้ 9.2</t>
    </r>
    <r>
      <rPr>
        <sz val="15"/>
        <rFont val="AngsanaUPC"/>
        <family val="1"/>
      </rPr>
      <t xml:space="preserve"> ระบบและกลไกการให้ความรู้และทักษะด้านการประกันคุณภาพแก่นักศึกษา</t>
    </r>
  </si>
  <si>
    <t>ประเภทมหาวิทยาลัย กลุ่มเน้นการวิจัย และผผลิตบัณฑิต</t>
  </si>
  <si>
    <t xml:space="preserve">องค์ประกอบ </t>
  </si>
  <si>
    <t xml:space="preserve">จำนวนตัวบ่งชี้ </t>
  </si>
  <si>
    <t xml:space="preserve">กระบวนการ </t>
  </si>
  <si>
    <r>
      <t xml:space="preserve">ตัวบ่งชี้ 2.4 </t>
    </r>
    <r>
      <rPr>
        <sz val="15"/>
        <rFont val="Angsana New"/>
        <family val="1"/>
      </rPr>
      <t>จำนวนนักศึกษาเต็มเวลาเทียบเท่าต่อจำนวนอาจารย์ประจำ</t>
    </r>
  </si>
  <si>
    <r>
      <t>ตัวบ่งชี้ 2.7</t>
    </r>
    <r>
      <rPr>
        <sz val="15"/>
        <rFont val="Angsana New"/>
        <family val="1"/>
      </rPr>
      <t xml:space="preserve"> กระบวนการส่งเสริมการปฏิบัติตามจรรยาบรรณวิชาชีพของคณาจารย์ </t>
    </r>
  </si>
  <si>
    <r>
      <t xml:space="preserve">ตัวบ่งชี้ 2.19 </t>
    </r>
    <r>
      <rPr>
        <sz val="15"/>
        <rFont val="Angsana New"/>
        <family val="1"/>
      </rPr>
      <t>ร้อยละของหลักสูตรที่ได้มาตรฐาน ต่อ หลักสูตรทั้งหมด</t>
    </r>
  </si>
  <si>
    <r>
      <t>ตัวบ่งชี้ 2.20</t>
    </r>
    <r>
      <rPr>
        <sz val="15"/>
        <rFont val="Angsana New"/>
        <family val="1"/>
      </rPr>
      <t xml:space="preserve"> กระบวนการเรียนรู้ที่เน้นผู้เรียนเป็นสำคัญ โดยเฉพาะการเรียนรู้จากการปฏิบัติและประสบการณ์จริง</t>
    </r>
  </si>
  <si>
    <r>
      <t>ตัวบ่งชี้ 2.21</t>
    </r>
    <r>
      <rPr>
        <sz val="15"/>
        <rFont val="Angsana New"/>
        <family val="1"/>
      </rPr>
      <t xml:space="preserve"> ระดับความพึงพอใจของนักศึกษา ต่อ คุณภาพการสอนของอาจารย์และสิ่งสนับสนุนการเรียนรู้</t>
    </r>
  </si>
  <si>
    <r>
      <t xml:space="preserve">ตัวบ่งชี้ 3.3 </t>
    </r>
    <r>
      <rPr>
        <sz val="15"/>
        <rFont val="Angsana New"/>
        <family val="1"/>
      </rPr>
      <t>ร้อยละของนักศึกษาที่เข้าร่วมกิจกรรม/โครงการพัฒนานักศึกษา ต่อ จำนวนนักศึกษา</t>
    </r>
  </si>
  <si>
    <r>
      <t>ตัวบ่งชี้ 8.6</t>
    </r>
    <r>
      <rPr>
        <sz val="15"/>
        <rFont val="Angsana New"/>
        <family val="1"/>
      </rPr>
      <t xml:space="preserve"> ค่าใช้จ่ายทั้งหมดที่ใช้ในระบบห้องสมุด คอมพิวเตอร์ และศูนย์สารสนเทศ ต่อ นักศึกษาเต็มเวลาเทียบเท่า</t>
    </r>
  </si>
  <si>
    <r>
      <t>ตัวบ่งชี้ 9.4</t>
    </r>
    <r>
      <rPr>
        <sz val="15"/>
        <rFont val="Angsana New"/>
        <family val="1"/>
      </rPr>
      <t xml:space="preserve"> ระบบและกลไกในการประกันคุณภาพภายในที่ก่อให้เกิดการพัฒนาคุณภาพการศึกษาอย่างต่อเนื่อง</t>
    </r>
  </si>
  <si>
    <r>
      <t xml:space="preserve">ตัวบ่งชี้ 9.3 </t>
    </r>
    <r>
      <rPr>
        <sz val="15"/>
        <rFont val="Angsana New"/>
        <family val="1"/>
      </rPr>
      <t>ระดับความสำเร็จของการประกันคุณภาพการศึกษาภายใน</t>
    </r>
  </si>
  <si>
    <r>
      <t>ตัวบ่งชี้ 8.2</t>
    </r>
    <r>
      <rPr>
        <sz val="15"/>
        <rFont val="Angsana New"/>
        <family val="1"/>
      </rPr>
      <t xml:space="preserve"> การใช้ทรัพยากรภายในและภายนอกมหาวิทยาลัยร่วมกัน</t>
    </r>
  </si>
  <si>
    <r>
      <t xml:space="preserve">ตัวบ่งชี้ 7.12 </t>
    </r>
    <r>
      <rPr>
        <sz val="15"/>
        <rFont val="Angsana New"/>
        <family val="1"/>
      </rPr>
      <t>ร้อยละของบุคลากรประจำสายสนับสนุนที่ได้รับการพัฒนาความรู้ และทักษะในวิชาชีพ ทั้งในประเทศและต่างประเทศ</t>
    </r>
  </si>
  <si>
    <r>
      <t>ตัวบ่งชี้ 4.12</t>
    </r>
    <r>
      <rPr>
        <sz val="15"/>
        <rFont val="Angsana New"/>
        <family val="1"/>
      </rPr>
      <t xml:space="preserve"> ร้อยละของอาจารย์ประจำที่เข้าร่วมประชุมวิชาการหรือนำเสนอผลงานวิชาการ ทั้งในประเทศและต่างประเทศ</t>
    </r>
  </si>
  <si>
    <r>
      <t>ตัวบ่งชี้ 1.3</t>
    </r>
    <r>
      <rPr>
        <sz val="15"/>
        <rFont val="Angsana New"/>
        <family val="1"/>
      </rPr>
      <t xml:space="preserve"> การกำหนดแผนกลยุทธ์ที่เชื่อมโยงกับยุทธศาสตร์ชาติ</t>
    </r>
  </si>
  <si>
    <r>
      <t>ตัวบ่งชี้ 7.3</t>
    </r>
    <r>
      <rPr>
        <sz val="15"/>
        <rFont val="Angsana New"/>
        <family val="1"/>
      </rPr>
      <t xml:space="preserve"> มีการพัฒนามหาวิทยาลัยสู่องค์การเรียนรู้</t>
    </r>
  </si>
  <si>
    <r>
      <t xml:space="preserve">ตัวบ่งชี้ 7.5 </t>
    </r>
    <r>
      <rPr>
        <sz val="15"/>
        <rFont val="Angsana New"/>
        <family val="1"/>
      </rPr>
      <t>ศักยภาพของระบบฐานข้อมูลเพื่อการบริหาร การเรียนการสอน และการวิจัย</t>
    </r>
  </si>
  <si>
    <r>
      <t xml:space="preserve">ตัวบ่งชี้ 7.10 </t>
    </r>
    <r>
      <rPr>
        <sz val="15"/>
        <rFont val="Angsana New"/>
        <family val="1"/>
      </rPr>
      <t>สภามหาวิทยาลัยและผู้บริหารมีวิสัยทัศน์ที่ขับเคลื่อนพันธกิจ และสามารถสะท้อนถึงนโยบาย วัตถุประสงค์ และนำไปสู่เป้าหมายของการบริการจัดการที่ดี มีการบริหารแบบมีส่วนร่วม เน้นการกระจายอำนาจ โปร่งใสและตรวจสอบได้ รวมทั้งมีความสามารถในการผลักดันมหาวิทยาลัยให้สามารถแข่งขันได้ในระดับสากล</t>
    </r>
  </si>
  <si>
    <r>
      <t>ตัวบ่งชี้ 6.3</t>
    </r>
    <r>
      <rPr>
        <sz val="15"/>
        <rFont val="Angsana New"/>
        <family val="1"/>
      </rPr>
      <t xml:space="preserve"> ร้อยละของค่าใช้จ่ายและมูลค่าที่ใช้ในการอนุรักษ์ พัฒนาและสร้างเสริมเอกลักษณ์ ศิลปะและวัฒนธรรม ต่อ งบดำเนินการ</t>
    </r>
  </si>
  <si>
    <r>
      <t>ตัวบ่งชี้ 6.2</t>
    </r>
    <r>
      <rPr>
        <sz val="15"/>
        <rFont val="Angsana New"/>
        <family val="1"/>
      </rPr>
      <t xml:space="preserve"> ร้อยละของโครงการ/กิจกรรมในการอนุรักษ์ พัฒนาและสร้างเสริมเอกลักษณะ ศิลปะและวัฒนธรรม ต่อจำนวนนักศึกษา</t>
    </r>
  </si>
  <si>
    <r>
      <t>ตัวบ่งชี้ 5.7</t>
    </r>
    <r>
      <rPr>
        <sz val="15"/>
        <rFont val="Angsana New"/>
        <family val="1"/>
      </rPr>
      <t xml:space="preserve"> ค่าใช้จ่ายและมูลค่าของมหาวิทยาลัยในการบริหารวิชาการและวิชาชีพเพื่อสังคม ต่ออาจารย์ประจำ</t>
    </r>
  </si>
  <si>
    <r>
      <t>ตัวบ่งชี้ 5.6</t>
    </r>
    <r>
      <rPr>
        <sz val="15"/>
        <rFont val="Angsana New"/>
        <family val="1"/>
      </rPr>
      <t xml:space="preserve"> มีการนำความรู้และมวลประสบการณ์จากการให้บริการวิชาการแก่สังคม ชุมชน และประเทศชาติมาใช้ประโยชน์ในการพัฒนาการเรียนการสอนหรือการวิจัย</t>
    </r>
  </si>
  <si>
    <r>
      <t>ตัวบ่งชี้ 5.3</t>
    </r>
    <r>
      <rPr>
        <sz val="15"/>
        <rFont val="Angsana New"/>
        <family val="1"/>
      </rPr>
      <t xml:space="preserve"> 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 ต่อ อาจารย์ประจำ</t>
    </r>
  </si>
  <si>
    <t>คะแนนเฉลี่ยรวม 40 ตัวบ่งชี้</t>
  </si>
  <si>
    <r>
      <t>ระดับ 5 (</t>
    </r>
    <r>
      <rPr>
        <sz val="15"/>
        <rFont val="AngsanaUPC"/>
        <family val="1"/>
      </rPr>
      <t>ระดับ 7)</t>
    </r>
  </si>
  <si>
    <t xml:space="preserve"> </t>
  </si>
  <si>
    <t>ควรจัดทำ website ของงานประกันคุณภาพของแพร่ฯ เองเพื่อสนับสนุนการดำเนินงานประกันของตนเอง ปัจจุบันใช้ FIS OQES</t>
  </si>
  <si>
    <t>ผลักดัน kpi Owner ให้เป็นงานประจำของทุกคน</t>
  </si>
  <si>
    <t>พัฒนาระบบสารสนเทศทางการเงินที่มีการ update อยู่ที่เจ้าหน้าที่การเงินให้ผู้บริหารสามารถได้ทันทีที่ต้องการ</t>
  </si>
  <si>
    <t>แพร่ให้ค่าคะแนนตนเองผิด</t>
  </si>
  <si>
    <t>มี 1 รายที่ไม่ใช่อาจารย์ จึงปรับลดตัวตั้งจาก 19 เป็น 18</t>
  </si>
  <si>
    <t>ร้อยละ 90</t>
  </si>
  <si>
    <t>ลบ 1 รายการที่ไม่ใช่อาจารย์ จึงลบค่าใช้จ่ายออกจาก 1,197,850 เป็น 1,193,450</t>
  </si>
  <si>
    <t>ข้อ 2 ไม่พบระบบรวบรวม คัดสรร วิเคราะห์ฯ ข้อ 5 ไม่พบกลไกสนับสนุนการจดสิทธิบัตร</t>
  </si>
  <si>
    <r>
      <t>ตัวเลขใน SAR คาดเคลือน แก้ตัวตั้งจาก 33 เป็น 30  และแพร่ให้ค่าคะแนนผิด (</t>
    </r>
    <r>
      <rPr>
        <sz val="10"/>
        <rFont val="Times New Roman"/>
        <family val="1"/>
      </rPr>
      <t>≥</t>
    </r>
    <r>
      <rPr>
        <sz val="10"/>
        <rFont val="Arial"/>
        <family val="0"/>
      </rPr>
      <t>40 = 1 คะแนน)</t>
    </r>
  </si>
  <si>
    <t>แก้ไขจำนวนอาจารย์ได้ทุน 14 คน เป็น 17 คน</t>
  </si>
  <si>
    <t>มีระบบและกลไกทำนุฯที่ดี มีการบูรณาการเรียนการสอน บริการวิชาการและวิจัยเข้าด้วยกัน</t>
  </si>
  <si>
    <t>แก้ไขการนับจำนวน25โครงการ เป็น 353 กิจกรรม</t>
  </si>
  <si>
    <t>มีกิจกรรมทำนุฯ จำนวนมาก</t>
  </si>
  <si>
    <t>ข้อ 4 การประเมินผลงานของอธิการบดีใช้ กพร.</t>
  </si>
  <si>
    <t>กระบวนการสรรหา โดยมติประชุมของสภาฯ</t>
  </si>
  <si>
    <t>KM ควรวิเคราะห์กิจกรรมใด้สอดคล้องกับยุทธศาสตร์ เพื่อช่วยขับเคลือนให้ยุทธศาสตร์บรรลุ</t>
  </si>
  <si>
    <t>ระดับ 6 ประเมินความพอใจให้ที่ประชุมรับทราบ ไม่ปรากฏแนวทางในการปรับปรุง</t>
  </si>
  <si>
    <t>กำลังพัฒนา Web มีดำเนินงานในบางงาน เช่น ทรัพยากรบุคคล ยังไม่ครบสมบูรณ์</t>
  </si>
  <si>
    <t>มีน้อยไป ควรดำเนินการให้เป็นรูปธรรมมากนัก</t>
  </si>
  <si>
    <r>
      <t>ตัวบ่งชี้ 5.2</t>
    </r>
    <r>
      <rPr>
        <sz val="15"/>
        <rFont val="Angsana New"/>
        <family val="1"/>
      </rPr>
      <t xml:space="preserve"> 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เป็นกรรมการวิทยานิพนธ์ภายนอกมหาวิทยาลัย เป็นกรรมการวิชาการ กรรมการวิชาชีพ ในระดับชาติหรือระดับนานาชาติ ต่อ อาจารย์ประจำ</t>
    </r>
  </si>
  <si>
    <r>
      <t>ตัวบ่งชี้ 4.11</t>
    </r>
    <r>
      <rPr>
        <sz val="15"/>
        <rFont val="Angsana New"/>
        <family val="1"/>
      </rPr>
      <t xml:space="preserve"> ร้อยละของอาจารย์ประจำที่ได้รับทุนทำวิจัย หรืองานสร้างสรรค์ จากภายนอกมหาวิทยาลัย ต่อ จำนวนอาจารย์ประจำ</t>
    </r>
  </si>
  <si>
    <r>
      <t>ตัวบ่งชี้ 4.10</t>
    </r>
    <r>
      <rPr>
        <sz val="15"/>
        <rFont val="Angsana New"/>
        <family val="1"/>
      </rPr>
      <t xml:space="preserve"> ร้อยละของอาจารย์ประจำที่ได้รับทุนทำวิจัย หรืองานสร้างสรรค์ จากภายในมหาวิทยาลัย ต่อ จำนวนอาจารย์ประจำ</t>
    </r>
  </si>
  <si>
    <r>
      <t>ตัวบ่งชี้ 4.9</t>
    </r>
    <r>
      <rPr>
        <sz val="15"/>
        <rFont val="Angsana New"/>
        <family val="1"/>
      </rPr>
      <t xml:space="preserve"> เงินสนับสนุนงานวิจัยและงานสร้างสรรค์จากภายนอกมหาวิยาลัย ต่อ จำนวนอาจารย์ประจำ</t>
    </r>
  </si>
  <si>
    <r>
      <t>ตัวบ่งชี้ 4.8</t>
    </r>
    <r>
      <rPr>
        <sz val="15"/>
        <rFont val="Angsana New"/>
        <family val="1"/>
      </rPr>
      <t xml:space="preserve"> เงินสนับสนุนงานวิจัยและงานสร้างสรรค์ของมหาวิยาลัย ต่อ จำนวนอาจารย์ประจำ</t>
    </r>
  </si>
  <si>
    <r>
      <t>ตัวบ่งชี้ 4.7</t>
    </r>
    <r>
      <rPr>
        <sz val="15"/>
        <rFont val="Angsana New"/>
        <family val="1"/>
      </rPr>
      <t xml:space="preserve"> จำนวนผลงานวิจัยและงานสร้างสรรค์ของอาจารย์ที่ได้รับการจดทะเบียนทรัพย์สินทางปัญญาหรืออนุสิทธิบัตรในรอบ 5 ปีที่ผ่านมา โดยสามารถนับได้ทั้งการจดทะเบียนในประเทศและต่างประเทศ ทั้งนี้ไม่นับการจดลิขสิทธิ์</t>
    </r>
  </si>
  <si>
    <r>
      <t>ตัวบ่งชี้ 4.6</t>
    </r>
    <r>
      <rPr>
        <sz val="15"/>
        <rFont val="Angsana New"/>
        <family val="1"/>
      </rPr>
      <t xml:space="preserve"> ร้อยละของงานวิจัยและงานสร้างสรรค์ที่ตีพิมพ์เผยแพร่ และ/หรือนำไปใช้ประโยชน์ทั้งในระดับชาติและระดับนานาชาติ ต่อ จำนวนอาจารย์ประจำ</t>
    </r>
  </si>
  <si>
    <r>
      <t>ตัวบ่งชี้ 4.5</t>
    </r>
    <r>
      <rPr>
        <sz val="15"/>
        <rFont val="Angsana New"/>
        <family val="1"/>
      </rPr>
      <t xml:space="preserve"> ร้อยละของบทความวิจัยที่ได้รับการอ้างอิง (Citation) ใน refereed journal หรือในฐานข้อมูลระดับชาติหรือนานาชาติ ต่อ อาจารย์ประจำ(รวมผู้ลาศึกษาต่อ)</t>
    </r>
  </si>
  <si>
    <r>
      <t>ตัวบ่งชี้ 2.18</t>
    </r>
    <r>
      <rPr>
        <sz val="15"/>
        <rFont val="Angsana New"/>
        <family val="1"/>
      </rPr>
      <t xml:space="preserve"> ร้อยละของบทความจากวิทยานิพนธ์ปริญญาเอกที่ตีพิมพ์ เผยแพร่ ต่อจำนวนวิทยานิพนธ์ปริญญาเอกทั้งหมด</t>
    </r>
  </si>
  <si>
    <r>
      <t xml:space="preserve">ตัวบ่งชี้ 2.17 </t>
    </r>
    <r>
      <rPr>
        <sz val="15"/>
        <rFont val="Angsana New"/>
        <family val="1"/>
      </rPr>
      <t>ร้อยละของบทความจากวิทยานิพนธ์ปริญญาโทที่ตีพิมพ์ เผยแพร่ ต่อจำนวนวิทยานิพนธ์ปริญญาโททั้งหมด</t>
    </r>
  </si>
  <si>
    <r>
      <t>ตัวบ่งชี้ 2.16</t>
    </r>
    <r>
      <rPr>
        <sz val="15"/>
        <rFont val="Angsana New"/>
        <family val="1"/>
      </rPr>
      <t xml:space="preserve"> จำนวนวิทยานิพนธ์และงานวิชาการของนักศึกษาที่ได้รับรางวัลในระดับชาติหรือนานาชาติ ในรอบ 3 ปีที่ผ่านมา</t>
    </r>
  </si>
  <si>
    <r>
      <t>ตัวบ่งชี้ 2.15</t>
    </r>
    <r>
      <rPr>
        <sz val="15"/>
        <rFont val="Angsana New"/>
        <family val="1"/>
      </rPr>
      <t xml:space="preserve"> จำนวนนักศึกษาปัจจุบันและศิษย์เก่าที่ได้รับการประกาศเกียรติคุณยกย่องในด้านวิชาการ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 หรือด้านอื่นที่เกี่ยวข้องกับคุณภาพบัณฑิตในระดับชาติหรือนานาชาติ ในรอบ 3 ปีที่ผ่านมา</t>
    </r>
  </si>
  <si>
    <r>
      <t>ตัวบ่งชี้ 2.14</t>
    </r>
    <r>
      <rPr>
        <sz val="15"/>
        <rFont val="Angsana New"/>
        <family val="1"/>
      </rPr>
      <t xml:space="preserve"> ร้อยละของบัณฑิตระดับปริญญาตรีที่ได้งานทำตรงสาขาที่สำเร็จการศึกษา</t>
    </r>
  </si>
  <si>
    <r>
      <t>ตัวบ่งชี้ 2.10</t>
    </r>
    <r>
      <rPr>
        <sz val="15"/>
        <rFont val="Angsana New"/>
        <family val="1"/>
      </rPr>
      <t xml:space="preserve"> ร้อยละของบัณฑิตระดับปริญญาตรีที่ได้รับเงินเดือนเริ่มต้นเป็นไปตามเกณฑ์</t>
    </r>
  </si>
  <si>
    <r>
      <t>ตัวบ่งชี้ 2.9</t>
    </r>
    <r>
      <rPr>
        <sz val="15"/>
        <rFont val="Angsana New"/>
        <family val="1"/>
      </rPr>
      <t xml:space="preserve"> ร้อยละของบัณฑิตระดับปริญญาตรีที่ได้งานทำและการประกอบอาชีพอิสระภายใน 1 ปี</t>
    </r>
  </si>
  <si>
    <r>
      <t>ตัวบ่งชี้ 7.11</t>
    </r>
    <r>
      <rPr>
        <sz val="15"/>
        <rFont val="Angsana New"/>
        <family val="1"/>
      </rPr>
      <t xml:space="preserve"> งบประมาณสำหรับการพัฒนาคณาจารย์ทั้งในประเทศและต่างประเทศ ต่อ จำนวนอาจารย์ประจำ (รวมลาศึกษาต่อ)</t>
    </r>
  </si>
  <si>
    <r>
      <t xml:space="preserve">ตัวบ่งชี้ 2.5 </t>
    </r>
    <r>
      <rPr>
        <sz val="15"/>
        <rFont val="Angsana New"/>
        <family val="1"/>
      </rPr>
      <t>สัดส่วนของอาจารย์ประจำที่มีวุฒิปริญญาเอกหรือเทียบเท่าต่ออาจารย์ประจำ (รวมลาศึกษาต่อ)</t>
    </r>
  </si>
  <si>
    <r>
      <t>ตัวบ่งชี้ 2.6</t>
    </r>
    <r>
      <rPr>
        <sz val="15"/>
        <rFont val="Angsana New"/>
        <family val="1"/>
      </rPr>
      <t xml:space="preserve"> สัดส่วนของอาจารย์ประจำที่ดำรงตำแหน่งทางวิชาการต่ออาจารย์ประจำ (รวมลาศึกษาต่อ)</t>
    </r>
  </si>
  <si>
    <t>สกอ.</t>
  </si>
  <si>
    <t>สมศ.</t>
  </si>
  <si>
    <t>น้ำหนัก</t>
  </si>
  <si>
    <t>องค์ประกอบที่ 9 : ระบบและกลไกการประกันคุณภาพ</t>
  </si>
  <si>
    <r>
      <t>ตัวบ่งชี้ 2.3</t>
    </r>
    <r>
      <rPr>
        <sz val="15"/>
        <rFont val="Angsana New"/>
        <family val="1"/>
      </rPr>
      <t xml:space="preserve"> โครงการหรือกิจกรรมที่สนับสนุนการพัฒนาหลักสูตรและการเรียนการสอนซึ่งบุคคลองค์การ และชุมชนภายนอกมีส่วนร่วม</t>
    </r>
    <r>
      <rPr>
        <sz val="15"/>
        <color indexed="18"/>
        <rFont val="Angsana New"/>
        <family val="1"/>
      </rPr>
      <t xml:space="preserve"> (ปีการศึกษา)</t>
    </r>
  </si>
  <si>
    <r>
      <t>ตัวบ่งชี้ 2.2</t>
    </r>
    <r>
      <rPr>
        <sz val="15"/>
        <rFont val="Angsana New"/>
        <family val="1"/>
      </rPr>
      <t xml:space="preserve"> กระบวนการเรียนรู้ที่เน้นผู้เรียนเป็นสำคัญ </t>
    </r>
    <r>
      <rPr>
        <sz val="15"/>
        <color indexed="18"/>
        <rFont val="Angsana New"/>
        <family val="1"/>
      </rPr>
      <t>(ปีการศึกษา)</t>
    </r>
  </si>
  <si>
    <r>
      <t xml:space="preserve">ตัวบ่งชี้ 2.1 </t>
    </r>
    <r>
      <rPr>
        <sz val="15"/>
        <rFont val="Angsana New"/>
        <family val="1"/>
      </rPr>
      <t xml:space="preserve">ระบบและกลไกการพัฒนาและบริหารหลักสูตร </t>
    </r>
    <r>
      <rPr>
        <sz val="15"/>
        <color indexed="18"/>
        <rFont val="Angsana New"/>
        <family val="1"/>
      </rPr>
      <t>(ปีการศึกษา)</t>
    </r>
  </si>
  <si>
    <r>
      <t>ตัวบ่งชี้ 1.1</t>
    </r>
    <r>
      <rPr>
        <sz val="15"/>
        <rFont val="Angsana New"/>
        <family val="1"/>
      </rPr>
      <t xml:space="preserve">  กำหนดปรัชญาหรือปณิธาน ตลอดจนมีกระบวนการพัฒนากลยุทธ์ แผนดำเนินงาน และมีการกำหนดตัวบ่งชี้เพื่อวัดความสำเร็จของการดำเนินงานตามแผนให้ครบทุกภารกิจ </t>
    </r>
    <r>
      <rPr>
        <sz val="15"/>
        <color indexed="18"/>
        <rFont val="Angsana New"/>
        <family val="1"/>
      </rPr>
      <t>(ปีงบประมาณ)</t>
    </r>
  </si>
  <si>
    <r>
      <t>ตัวบ่งชี้ 1.2</t>
    </r>
    <r>
      <rPr>
        <sz val="15"/>
        <rFont val="Angsana New"/>
        <family val="1"/>
      </rPr>
      <t xml:space="preserve"> ร้อยละของการบรรลุเป้าหมายตามตัวบ่งชี้ของการปฏิบัติงานที่กำหนด </t>
    </r>
    <r>
      <rPr>
        <sz val="15"/>
        <color indexed="18"/>
        <rFont val="Angsana New"/>
        <family val="1"/>
      </rPr>
      <t>(ปีงบประมาณ)</t>
    </r>
  </si>
  <si>
    <r>
      <t>ตัวบ่งชี้ 1.3</t>
    </r>
    <r>
      <rPr>
        <sz val="15"/>
        <rFont val="Angsana New"/>
        <family val="1"/>
      </rPr>
      <t xml:space="preserve"> การกำหนดแผนกลยุทธ์ที่เชื่อมโยงกับยุทธศาสตร์ชาติ </t>
    </r>
    <r>
      <rPr>
        <sz val="15"/>
        <color indexed="18"/>
        <rFont val="Angsana New"/>
        <family val="1"/>
      </rPr>
      <t>(ปีงบประมาณ)</t>
    </r>
  </si>
  <si>
    <r>
      <t>ตัวบ่งชี้ 2.7</t>
    </r>
    <r>
      <rPr>
        <sz val="15"/>
        <rFont val="Angsana New"/>
        <family val="1"/>
      </rPr>
      <t xml:space="preserve"> กระบวนการส่งเสริมการปฏิบัติตามจรรยาบรรณวิชาชีพ ของคณาจารย์ </t>
    </r>
    <r>
      <rPr>
        <sz val="15"/>
        <color indexed="18"/>
        <rFont val="Angsana New"/>
        <family val="1"/>
      </rPr>
      <t>(ปีการศึกษา)</t>
    </r>
  </si>
  <si>
    <r>
      <t>ตัวบ่งชี้ 2.8</t>
    </r>
    <r>
      <rPr>
        <sz val="15"/>
        <rFont val="Angsana New"/>
        <family val="1"/>
      </rPr>
      <t xml:space="preserve"> ระบบและกลไกสนับสนุนให้อาจารย์ทำการวิจัยเพื่อพัฒนาการเรียนการสอน </t>
    </r>
    <r>
      <rPr>
        <sz val="15"/>
        <color indexed="18"/>
        <rFont val="Angsana New"/>
        <family val="1"/>
      </rPr>
      <t>(ปีการศึกษา)</t>
    </r>
  </si>
  <si>
    <r>
      <t>ตัวบ่งชี้ 2.9</t>
    </r>
    <r>
      <rPr>
        <sz val="15"/>
        <rFont val="Angsana New"/>
        <family val="1"/>
      </rPr>
      <t xml:space="preserve"> ร้อยละของบัณฑิตระดับปริญญาตรีที่ได้งานทำ และการประกอบอาชีพอิสระภายใน 1 ปี </t>
    </r>
    <r>
      <rPr>
        <sz val="15"/>
        <color indexed="18"/>
        <rFont val="Angsana New"/>
        <family val="1"/>
      </rPr>
      <t>(ปีการศึกษา)</t>
    </r>
  </si>
  <si>
    <t xml:space="preserve">     จำนวนบัณฑิต ป.ตรี ที่ศึกษาต่อบัณฑิตศึกษา</t>
  </si>
  <si>
    <t xml:space="preserve">     จำนวนบัณฑิต ป.ครี ที่อุปสมบทและเกณฑ์ทหาร</t>
  </si>
  <si>
    <r>
      <t>ตัวบ่งชี้ 2.10</t>
    </r>
    <r>
      <rPr>
        <sz val="15"/>
        <rFont val="Angsana New"/>
        <family val="1"/>
      </rPr>
      <t xml:space="preserve"> ร้อยละของบัณฑิตระดับปริญญาตรีที่ได้รับเงินเดือนเริ่มต้น เป็นไปตามเกณฑ์ </t>
    </r>
    <r>
      <rPr>
        <sz val="15"/>
        <color indexed="18"/>
        <rFont val="Angsana New"/>
        <family val="1"/>
      </rPr>
      <t>(ปีการศึกษา)</t>
    </r>
  </si>
  <si>
    <t xml:space="preserve">     จำนวนบัณฑิต ป.ตรีที่ไม่มีงานทำก่อนเข้าศึกษา</t>
  </si>
  <si>
    <t xml:space="preserve">     จำนวนบัณฑิต ป.ตรีที่ได้งานทำหลังสำเร็จการศึกษา</t>
  </si>
  <si>
    <t xml:space="preserve">     จำนวนบัณฑิต ป.ตรีที่ได้งานทำหลังสำเร็จการศึกษา และได้เงินเดือนสูงกว่าเกณฑ์</t>
  </si>
  <si>
    <r>
      <t>ตัวบ่งชี้ 2.11</t>
    </r>
    <r>
      <rPr>
        <sz val="15"/>
        <rFont val="Angsana New"/>
        <family val="1"/>
      </rPr>
      <t xml:space="preserve"> ระดับความพึงพอใจของนายจ้าง ผู้ประกอบการ และผู้ใช้บัณฑิต </t>
    </r>
    <r>
      <rPr>
        <sz val="15"/>
        <color indexed="18"/>
        <rFont val="Angsana New"/>
        <family val="1"/>
      </rPr>
      <t>(ปีการศึกษา)</t>
    </r>
  </si>
  <si>
    <r>
      <t>ตัวบ่งชี้ 2.12</t>
    </r>
    <r>
      <rPr>
        <sz val="15"/>
        <rFont val="Angsana New"/>
        <family val="1"/>
      </rPr>
      <t xml:space="preserve"> ร้อยละของนักศึกษาปัจจุบันและ</t>
    </r>
    <r>
      <rPr>
        <i/>
        <sz val="15"/>
        <rFont val="Angsana New"/>
        <family val="1"/>
      </rPr>
      <t>ศิษย์เก่าที่สำเร็จการศึกษารอบ 5 ปีที่ผ่านมา</t>
    </r>
    <r>
      <rPr>
        <sz val="15"/>
        <rFont val="Angsana New"/>
        <family val="1"/>
      </rPr>
      <t xml:space="preserve"> ที่ได้รับการประกาศเกียรติคุณยกย่องใน ในด้านวิชาการ วิชาชีพ คุณธรรม จริยธรรม กีฬา สุขภาพ ศิลปะและวัฒนธรรม และด้านสิ่งแวดล้อมในระดับชาติหรือ นานาชาติ </t>
    </r>
    <r>
      <rPr>
        <sz val="15"/>
        <color indexed="18"/>
        <rFont val="Angsana New"/>
        <family val="1"/>
      </rPr>
      <t>(ปีการศึกษา)</t>
    </r>
  </si>
  <si>
    <t xml:space="preserve">     จำนวนนักศึกษา ป.ตรี ปัจจุบัน</t>
  </si>
  <si>
    <t xml:space="preserve">     จำนวนศิษย์เก่า ป.ตรี 5 ปี</t>
  </si>
  <si>
    <t xml:space="preserve">     จำนวนนักศึกษา ป.ตรี ปัจจุบันและศิษย์เก่า 5 ปี ที่ได้รับรางวัลทุกประเภท</t>
  </si>
  <si>
    <t xml:space="preserve">     จำนวนนักศึกษาปัจจุบันและศิษย์เก่าบัณฑิตศึกษา 5 ปี ที่ได้รับรางวัลผลงานวิจัยและวิทยานิพนธ์ในปีการศึกษาปัจจุบัน</t>
  </si>
  <si>
    <t>ค่าคะแนน 3</t>
  </si>
  <si>
    <r>
      <t>ตัวบ่งชี้ 2.14</t>
    </r>
    <r>
      <rPr>
        <sz val="15"/>
        <rFont val="Angsana New"/>
        <family val="1"/>
      </rPr>
      <t xml:space="preserve"> ร้อยละของบัณฑิตระดับปริญญาตรีที่ได้งานทำตรงสาขาที่สำเร็จการศึกษา </t>
    </r>
    <r>
      <rPr>
        <sz val="15"/>
        <color indexed="18"/>
        <rFont val="Angsana New"/>
        <family val="1"/>
      </rPr>
      <t>(ปีการศึกษา)</t>
    </r>
  </si>
  <si>
    <r>
      <t xml:space="preserve">ตัวบ่งชี้ 2.17 </t>
    </r>
    <r>
      <rPr>
        <sz val="15"/>
        <rFont val="Angsana New"/>
        <family val="1"/>
      </rPr>
      <t xml:space="preserve">ร้อยละของบทความจากวิทยานิพนธ์ปริญญาโทที่ตีพิมพ์ เผยแพร่ ต่อจำนวนวิทยานิพนธ์ปริญญาโททั้งหมด </t>
    </r>
    <r>
      <rPr>
        <sz val="15"/>
        <color indexed="18"/>
        <rFont val="Angsana New"/>
        <family val="1"/>
      </rPr>
      <t>(ปีการศึกษา)</t>
    </r>
  </si>
  <si>
    <r>
      <t>ตัวบ่งชี้ 2.18</t>
    </r>
    <r>
      <rPr>
        <sz val="15"/>
        <rFont val="Angsana New"/>
        <family val="1"/>
      </rPr>
      <t xml:space="preserve"> ร้อยละของบทความจากวิทยานิพนธ์ปริญญาเอกที่ตีพิมพ์ เผยแพร่ ต่อจำนวนวิทยานิพนธ์ปริญญาเอกทั้งหมด</t>
    </r>
    <r>
      <rPr>
        <sz val="15"/>
        <color indexed="18"/>
        <rFont val="Angsana New"/>
        <family val="1"/>
      </rPr>
      <t xml:space="preserve"> (ปีการศึกษา)</t>
    </r>
  </si>
  <si>
    <r>
      <t xml:space="preserve">ตัวบ่งชี้ 2.19 </t>
    </r>
    <r>
      <rPr>
        <sz val="15"/>
        <rFont val="Angsana New"/>
        <family val="1"/>
      </rPr>
      <t xml:space="preserve">ร้อยละของหลักสูตรที่ได้มาตรฐาน ต่อ หลักสูตรทั้งหมด </t>
    </r>
    <r>
      <rPr>
        <sz val="15"/>
        <color indexed="18"/>
        <rFont val="Angsana New"/>
        <family val="1"/>
      </rPr>
      <t>(ปีการศึกษา)</t>
    </r>
  </si>
  <si>
    <r>
      <t>ตัวบ่งชี้ 2.20</t>
    </r>
    <r>
      <rPr>
        <sz val="15"/>
        <rFont val="Angsana New"/>
        <family val="1"/>
      </rPr>
      <t xml:space="preserve"> กระบวนการเรียนรู้ที่เน้นผู้เรียนเป็นสำคัญ โดยเฉพาะการเรียนรู้จากการปฏิบัติและประสบการณ์จริง (</t>
    </r>
    <r>
      <rPr>
        <sz val="15"/>
        <color indexed="18"/>
        <rFont val="Angsana New"/>
        <family val="1"/>
      </rPr>
      <t>ปีการศึกษา)</t>
    </r>
  </si>
  <si>
    <r>
      <t>ตัวบ่งชี้ 2.21</t>
    </r>
    <r>
      <rPr>
        <sz val="15"/>
        <rFont val="Angsana New"/>
        <family val="1"/>
      </rPr>
      <t xml:space="preserve"> ระดับความพึงพอใจของนักศึกษา ต่อ คุณภาพการสอนของอาจารย์และสิ่งสนับสนุนการเรียนรู้ </t>
    </r>
    <r>
      <rPr>
        <sz val="15"/>
        <color indexed="18"/>
        <rFont val="Angsana New"/>
        <family val="1"/>
      </rPr>
      <t>(ปีการศึกษา)</t>
    </r>
  </si>
  <si>
    <r>
      <t>ตัวบ่งชี้ 3.1</t>
    </r>
    <r>
      <rPr>
        <sz val="15"/>
        <rFont val="Angsana New"/>
        <family val="1"/>
      </rPr>
      <t xml:space="preserve"> การจัดบริการแก่นักศึกษาและศิษย์เก่า (</t>
    </r>
    <r>
      <rPr>
        <sz val="15"/>
        <color indexed="18"/>
        <rFont val="Angsana New"/>
        <family val="1"/>
      </rPr>
      <t>ปีการศึกษา)</t>
    </r>
  </si>
  <si>
    <r>
      <t>ตัวบ่งชี้ 3.2</t>
    </r>
    <r>
      <rPr>
        <sz val="15"/>
        <rFont val="Angsana New"/>
        <family val="1"/>
      </rPr>
      <t xml:space="preserve"> การส่งเสริมกิจกรรมนักศึกษาที่ครบถ้วนและสอดคล้องกับคุณลักษณะของบัณฑิตที่พึงประสงค์ </t>
    </r>
    <r>
      <rPr>
        <sz val="15"/>
        <color indexed="18"/>
        <rFont val="Angsana New"/>
        <family val="1"/>
      </rPr>
      <t>(ปีการศึกษา)</t>
    </r>
  </si>
  <si>
    <t>N/A</t>
  </si>
  <si>
    <r>
      <t xml:space="preserve">ตัวบ่งชี้ 3.3 </t>
    </r>
    <r>
      <rPr>
        <sz val="15"/>
        <rFont val="Angsana New"/>
        <family val="1"/>
      </rPr>
      <t>ร้อยละของนักศึกษาที่เข้าร่วมกิจกรรม/โครงการพัฒนานักศึกษา ต่อ จำนวนนักศึกษา</t>
    </r>
    <r>
      <rPr>
        <sz val="15"/>
        <color indexed="18"/>
        <rFont val="Angsana New"/>
        <family val="1"/>
      </rPr>
      <t xml:space="preserve"> (ปีการศึกษา)</t>
    </r>
  </si>
  <si>
    <r>
      <t>ตัวบ่งชี้ 4.1</t>
    </r>
    <r>
      <rPr>
        <sz val="15"/>
        <rFont val="AngsanaUPC"/>
        <family val="1"/>
      </rPr>
      <t xml:space="preserve"> การพัฒนาระบบและกลไกในการสนับสนุนการผลิตงานวิจัย และงานสร้างสรรค์ </t>
    </r>
    <r>
      <rPr>
        <sz val="15"/>
        <color indexed="18"/>
        <rFont val="AngsanaUPC"/>
        <family val="1"/>
      </rPr>
      <t>(ปีงบประมาณ)</t>
    </r>
  </si>
  <si>
    <r>
      <t>ตัวบ่งชี้ 4.2</t>
    </r>
    <r>
      <rPr>
        <sz val="15"/>
        <rFont val="AngsanaUPC"/>
        <family val="1"/>
      </rPr>
      <t xml:space="preserve"> ระบบบริหารจัดการความรู้จากงานวิจัยและงานสร้างสรรค์ </t>
    </r>
    <r>
      <rPr>
        <sz val="15"/>
        <color indexed="18"/>
        <rFont val="AngsanaUPC"/>
        <family val="1"/>
      </rPr>
      <t>(ปีงบประมาณ)</t>
    </r>
  </si>
  <si>
    <r>
      <t>ตัวบ่งชี้ 4.7</t>
    </r>
    <r>
      <rPr>
        <sz val="15"/>
        <rFont val="Angsana New"/>
        <family val="1"/>
      </rPr>
      <t xml:space="preserve"> จำนวนผลงานวิจัยและงานสร้างสรรค์ของอาจารย์ที่ได้รับการจดทะเบียนทรัพย์สินทางปัญญาหรืออนุสิทธิบัตรในรอบ 5 ปีที่ผ่านมา โดยสามารถนับได้ทั้งการจดทะเบียนในประเทศและต่างประเทศ ทั้งนี้ไม่นับการจดลิขสิทธิ์ </t>
    </r>
    <r>
      <rPr>
        <sz val="15"/>
        <color indexed="18"/>
        <rFont val="Angsana New"/>
        <family val="1"/>
      </rPr>
      <t>(ปีปฏิทิน)</t>
    </r>
  </si>
  <si>
    <r>
      <t>ตัวบ่งชี้ 5.1</t>
    </r>
    <r>
      <rPr>
        <sz val="15"/>
        <rFont val="AngsanaUPC"/>
        <family val="1"/>
      </rPr>
      <t xml:space="preserve"> ระบบและกลไกในการบริการทางวิชาการแก่สังคมตามเป้าหมายของมหาวิทยาลัย </t>
    </r>
    <r>
      <rPr>
        <sz val="15"/>
        <color indexed="18"/>
        <rFont val="AngsanaUPC"/>
        <family val="1"/>
      </rPr>
      <t>(ปีการศึกษา)</t>
    </r>
  </si>
  <si>
    <r>
      <t>ตัวบ่งชี้ 5.4</t>
    </r>
    <r>
      <rPr>
        <sz val="15"/>
        <rFont val="AngsanaUPC"/>
        <family val="1"/>
      </rPr>
      <t xml:space="preserve"> ร้อยละของระดับความพึงพอใจของผู้รับบริการ </t>
    </r>
    <r>
      <rPr>
        <sz val="15"/>
        <color indexed="18"/>
        <rFont val="AngsanaUPC"/>
        <family val="1"/>
      </rPr>
      <t>(ปีการศึกษา)</t>
    </r>
  </si>
  <si>
    <r>
      <t>ตัวบ่งชี้ 5.5</t>
    </r>
    <r>
      <rPr>
        <sz val="15"/>
        <rFont val="AngsanaUPC"/>
        <family val="1"/>
      </rPr>
      <t xml:space="preserve"> จำนวนแหล่งให้บริการทางวิชาการและวิชาชีพที่ได้รับการ ยอมรับในระดับชาติหรือระดับนานาชาติ </t>
    </r>
    <r>
      <rPr>
        <sz val="15"/>
        <color indexed="18"/>
        <rFont val="AngsanaUPC"/>
        <family val="1"/>
      </rPr>
      <t>(ปีการศึกษา)</t>
    </r>
  </si>
  <si>
    <r>
      <t>ตัวบ่งชี้ 2.16</t>
    </r>
    <r>
      <rPr>
        <sz val="15"/>
        <rFont val="Angsana New"/>
        <family val="1"/>
      </rPr>
      <t xml:space="preserve"> จำนวนวิทยานิพนธ์และงานวิชาการของนักศึกษาที่ได้รับรางวัลในระดับชาติหรือนานาชาติ ในรอบ 3 ปีที่ผ่านมา</t>
    </r>
    <r>
      <rPr>
        <sz val="15"/>
        <color indexed="18"/>
        <rFont val="Angsana New"/>
        <family val="1"/>
      </rPr>
      <t xml:space="preserve"> (ปีการศึกษา)</t>
    </r>
  </si>
  <si>
    <r>
      <t>ตัวบ่งชี้ 2.13</t>
    </r>
    <r>
      <rPr>
        <sz val="15"/>
        <rFont val="Angsana New"/>
        <family val="1"/>
      </rPr>
      <t xml:space="preserve"> ร้อยละของอาจารย์ประจำหลักสูตรบัณฑิตศึกษา ซึ่งมีคุณสมบัติเป็นที่ปรึกษาวิทยานิพนธ์ที่ทำหน้าที่อาจารย์ที่ปรึกษาวิทยานิพนธ์ </t>
    </r>
    <r>
      <rPr>
        <sz val="15"/>
        <color indexed="18"/>
        <rFont val="Angsana New"/>
        <family val="1"/>
      </rPr>
      <t>(อาจารย์ปฏิบัติงานจริง, ปีการศึกษา)</t>
    </r>
  </si>
  <si>
    <r>
      <t>ตัวบ่งชี้ 4.10</t>
    </r>
    <r>
      <rPr>
        <sz val="15"/>
        <rFont val="Angsana New"/>
        <family val="1"/>
      </rPr>
      <t xml:space="preserve"> ร้อยละของอาจารย์ประจำที่ได้รับทุนทำวิจัย หรืองานสร้างสรรค์ จากภายในมหาวิทยาลัย ต่อ จำนวนอาจารย์ประจำ  </t>
    </r>
    <r>
      <rPr>
        <sz val="15"/>
        <color indexed="18"/>
        <rFont val="Angsana New"/>
        <family val="1"/>
      </rPr>
      <t>(อาจารย์และนักวิจัยปฏิบัติงานจริง, ปีงบประมาณ)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</si>
</sst>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.0_-;\-* #,##0.0_-;_-* &quot;-&quot;??_-;_-@_-"/>
    <numFmt numFmtId="192" formatCode="_-* #,##0_-;\-* #,##0_-;_-* &quot;-&quot;??_-;_-@_-"/>
    <numFmt numFmtId="193" formatCode="#,##0.00_ ;\-#,##0.00\ "/>
    <numFmt numFmtId="194" formatCode="_-* #,##0.000_-;\-* #,##0.000_-;_-* &quot;-&quot;??_-;_-@_-"/>
    <numFmt numFmtId="195" formatCode="_-* #,##0.0000_-;\-* #,##0.0000_-;_-* &quot;-&quot;??_-;_-@_-"/>
  </numFmts>
  <fonts count="94">
    <font>
      <sz val="10"/>
      <name val="Arial"/>
      <family val="0"/>
    </font>
    <font>
      <sz val="15"/>
      <name val="AngsanaUPC"/>
      <family val="1"/>
    </font>
    <font>
      <sz val="8"/>
      <name val="Arial"/>
      <family val="0"/>
    </font>
    <font>
      <sz val="15"/>
      <color indexed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ngsanaUPC"/>
      <family val="1"/>
    </font>
    <font>
      <b/>
      <sz val="15"/>
      <name val="Angsana New"/>
      <family val="1"/>
    </font>
    <font>
      <sz val="16"/>
      <name val="Arial"/>
      <family val="0"/>
    </font>
    <font>
      <sz val="18"/>
      <color indexed="8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i/>
      <sz val="15"/>
      <name val="Angsana New"/>
      <family val="1"/>
    </font>
    <font>
      <sz val="14"/>
      <name val="AngsanaUPC"/>
      <family val="1"/>
    </font>
    <font>
      <sz val="15"/>
      <color indexed="10"/>
      <name val="AngsanaUPC"/>
      <family val="1"/>
    </font>
    <font>
      <b/>
      <sz val="15"/>
      <color indexed="18"/>
      <name val="Angsana New"/>
      <family val="1"/>
    </font>
    <font>
      <sz val="15"/>
      <color indexed="18"/>
      <name val="Angsana New"/>
      <family val="1"/>
    </font>
    <font>
      <b/>
      <sz val="15"/>
      <color indexed="18"/>
      <name val="JasmineUPC"/>
      <family val="1"/>
    </font>
    <font>
      <b/>
      <sz val="15"/>
      <color indexed="18"/>
      <name val="AngsanaUPC"/>
      <family val="1"/>
    </font>
    <font>
      <sz val="10"/>
      <color indexed="18"/>
      <name val="Arial"/>
      <family val="0"/>
    </font>
    <font>
      <sz val="15"/>
      <color indexed="18"/>
      <name val="Arial"/>
      <family val="0"/>
    </font>
    <font>
      <sz val="10"/>
      <color indexed="18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u val="single"/>
      <sz val="15"/>
      <color indexed="8"/>
      <name val="Angsana New"/>
      <family val="1"/>
    </font>
    <font>
      <sz val="10"/>
      <color indexed="16"/>
      <name val="Arial"/>
      <family val="0"/>
    </font>
    <font>
      <sz val="15"/>
      <color indexed="16"/>
      <name val="Angsana New"/>
      <family val="1"/>
    </font>
    <font>
      <sz val="13"/>
      <name val="AngsanaUPC"/>
      <family val="1"/>
    </font>
    <font>
      <sz val="15"/>
      <color indexed="42"/>
      <name val="AngsanaUPC"/>
      <family val="1"/>
    </font>
    <font>
      <sz val="15"/>
      <color indexed="41"/>
      <name val="AngsanaUPC"/>
      <family val="1"/>
    </font>
    <font>
      <sz val="15"/>
      <color indexed="18"/>
      <name val="AngsanaUPC"/>
      <family val="1"/>
    </font>
    <font>
      <sz val="15"/>
      <color indexed="20"/>
      <name val="AngsanaUPC"/>
      <family val="1"/>
    </font>
    <font>
      <sz val="14"/>
      <color indexed="20"/>
      <name val="Angsana New"/>
      <family val="1"/>
    </font>
    <font>
      <sz val="15"/>
      <color indexed="20"/>
      <name val="Angsana New"/>
      <family val="1"/>
    </font>
    <font>
      <sz val="14"/>
      <color indexed="18"/>
      <name val="Angsana New"/>
      <family val="1"/>
    </font>
    <font>
      <sz val="14"/>
      <color indexed="20"/>
      <name val="AngsanaUPC"/>
      <family val="1"/>
    </font>
    <font>
      <u val="single"/>
      <sz val="14"/>
      <color indexed="20"/>
      <name val="Angsana New"/>
      <family val="1"/>
    </font>
    <font>
      <sz val="10"/>
      <color indexed="20"/>
      <name val="Arial"/>
      <family val="0"/>
    </font>
    <font>
      <sz val="15"/>
      <color indexed="12"/>
      <name val="Angsana New"/>
      <family val="1"/>
    </font>
    <font>
      <sz val="10"/>
      <name val="Angsana New"/>
      <family val="1"/>
    </font>
    <font>
      <sz val="15"/>
      <color indexed="10"/>
      <name val="Angsana New"/>
      <family val="1"/>
    </font>
    <font>
      <sz val="15"/>
      <color indexed="61"/>
      <name val="Angsana New"/>
      <family val="1"/>
    </font>
    <font>
      <sz val="12"/>
      <color indexed="18"/>
      <name val="Angsana New"/>
      <family val="1"/>
    </font>
    <font>
      <b/>
      <sz val="14"/>
      <name val="Angsana New"/>
      <family val="1"/>
    </font>
    <font>
      <u val="single"/>
      <sz val="15"/>
      <name val="Angsana New"/>
      <family val="1"/>
    </font>
    <font>
      <u val="single"/>
      <sz val="14"/>
      <name val="Angsana New"/>
      <family val="1"/>
    </font>
    <font>
      <sz val="14"/>
      <name val="Times New Roman"/>
      <family val="1"/>
    </font>
    <font>
      <sz val="11.9"/>
      <name val="Angsana New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u val="single"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18"/>
      <name val="AngsanaUPC"/>
      <family val="1"/>
    </font>
    <font>
      <b/>
      <sz val="14"/>
      <color indexed="18"/>
      <name val="Angsana New"/>
      <family val="1"/>
    </font>
    <font>
      <i/>
      <sz val="14"/>
      <name val="Angsana New"/>
      <family val="1"/>
    </font>
    <font>
      <sz val="14"/>
      <name val="EucrosiaUPC"/>
      <family val="1"/>
    </font>
    <font>
      <u val="single"/>
      <sz val="14"/>
      <color indexed="56"/>
      <name val="Angsana New"/>
      <family val="1"/>
    </font>
    <font>
      <b/>
      <sz val="14"/>
      <name val="AngsanaUPC"/>
      <family val="1"/>
    </font>
    <font>
      <b/>
      <sz val="14"/>
      <color indexed="18"/>
      <name val="AngsanaUPC"/>
      <family val="1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56"/>
      <name val="Angsana New"/>
      <family val="1"/>
    </font>
    <font>
      <sz val="13"/>
      <name val="Angsana New"/>
      <family val="1"/>
    </font>
    <font>
      <sz val="15"/>
      <color indexed="61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ngsanaUPC"/>
      <family val="1"/>
    </font>
    <font>
      <sz val="11"/>
      <name val="AngsanaUPC"/>
      <family val="1"/>
    </font>
    <font>
      <sz val="12"/>
      <name val="Angsana New"/>
      <family val="1"/>
    </font>
    <font>
      <sz val="15"/>
      <color indexed="16"/>
      <name val="AngsanaUPC"/>
      <family val="1"/>
    </font>
    <font>
      <sz val="13"/>
      <color indexed="16"/>
      <name val="AngsanaUPC"/>
      <family val="1"/>
    </font>
    <font>
      <b/>
      <sz val="15"/>
      <color indexed="16"/>
      <name val="Angsana New"/>
      <family val="1"/>
    </font>
    <font>
      <b/>
      <sz val="15"/>
      <color indexed="16"/>
      <name val="AngsanaUPC"/>
      <family val="1"/>
    </font>
    <font>
      <sz val="11.5"/>
      <name val="AngsanaUPC"/>
      <family val="1"/>
    </font>
    <font>
      <sz val="10"/>
      <name val="Times New Roman"/>
      <family val="1"/>
    </font>
    <font>
      <sz val="14"/>
      <color indexed="16"/>
      <name val="AngsanaUPC"/>
      <family val="1"/>
    </font>
    <font>
      <sz val="14"/>
      <color indexed="10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thin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ashDotDot"/>
    </border>
    <border>
      <left style="thin"/>
      <right>
        <color indexed="63"/>
      </right>
      <top>
        <color indexed="63"/>
      </top>
      <bottom style="dashDotDot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dashDotDot"/>
      <bottom style="dotted"/>
    </border>
    <border>
      <left style="thin"/>
      <right style="dotted"/>
      <top style="dashDotDot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ashDotDot"/>
    </border>
    <border>
      <left style="thin"/>
      <right>
        <color indexed="63"/>
      </right>
      <top style="dotted"/>
      <bottom style="dashDot"/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thin"/>
      <top style="hair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hair"/>
      <bottom style="dotted"/>
    </border>
    <border>
      <left style="thin"/>
      <right style="dotted"/>
      <top style="dashDotDot"/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dotted"/>
      <bottom style="hair"/>
    </border>
    <border>
      <left style="dotted"/>
      <right style="thin"/>
      <top style="thin"/>
      <bottom style="hair"/>
    </border>
    <border>
      <left style="dotted"/>
      <right style="thin"/>
      <top style="hair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16" borderId="1" applyNumberFormat="0" applyAlignment="0" applyProtection="0"/>
    <xf numFmtId="0" fontId="8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0" fillId="17" borderId="2" applyNumberFormat="0" applyAlignment="0" applyProtection="0"/>
    <xf numFmtId="0" fontId="77" fillId="0" borderId="3" applyNumberFormat="0" applyFill="0" applyAlignment="0" applyProtection="0"/>
    <xf numFmtId="0" fontId="72" fillId="4" borderId="0" applyNumberFormat="0" applyBorder="0" applyAlignment="0" applyProtection="0"/>
    <xf numFmtId="0" fontId="76" fillId="7" borderId="1" applyNumberFormat="0" applyAlignment="0" applyProtection="0"/>
    <xf numFmtId="0" fontId="78" fillId="18" borderId="0" applyNumberFormat="0" applyBorder="0" applyAlignment="0" applyProtection="0"/>
    <xf numFmtId="0" fontId="81" fillId="0" borderId="4" applyNumberFormat="0" applyFill="0" applyAlignment="0" applyProtection="0"/>
    <xf numFmtId="0" fontId="68" fillId="3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22" borderId="0" applyNumberFormat="0" applyBorder="0" applyAlignment="0" applyProtection="0"/>
    <xf numFmtId="0" fontId="79" fillId="16" borderId="5" applyNumberFormat="0" applyAlignment="0" applyProtection="0"/>
    <xf numFmtId="0" fontId="0" fillId="23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4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8" fillId="0" borderId="0" xfId="0" applyFont="1" applyAlignment="1">
      <alignment/>
    </xf>
    <xf numFmtId="0" fontId="10" fillId="18" borderId="11" xfId="0" applyFont="1" applyFill="1" applyBorder="1" applyAlignment="1" applyProtection="1">
      <alignment horizontal="center" vertical="center" wrapText="1"/>
      <protection hidden="1"/>
    </xf>
    <xf numFmtId="0" fontId="10" fillId="4" borderId="11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4" xfId="33" applyFont="1" applyBorder="1" applyAlignment="1" quotePrefix="1">
      <alignment horizontal="center"/>
    </xf>
    <xf numFmtId="43" fontId="11" fillId="0" borderId="14" xfId="33" applyFont="1" applyBorder="1" applyAlignment="1">
      <alignment horizontal="center"/>
    </xf>
    <xf numFmtId="43" fontId="11" fillId="0" borderId="15" xfId="33" applyFont="1" applyBorder="1" applyAlignment="1">
      <alignment horizontal="center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43" fontId="11" fillId="0" borderId="17" xfId="33" applyFont="1" applyBorder="1" applyAlignment="1">
      <alignment/>
    </xf>
    <xf numFmtId="43" fontId="11" fillId="0" borderId="18" xfId="33" applyFont="1" applyBorder="1" applyAlignment="1">
      <alignment/>
    </xf>
    <xf numFmtId="43" fontId="11" fillId="0" borderId="15" xfId="33" applyFont="1" applyBorder="1" applyAlignment="1">
      <alignment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0" fillId="0" borderId="0" xfId="0" applyFont="1" applyFill="1" applyAlignment="1">
      <alignment horizontal="center" vertical="justify"/>
    </xf>
    <xf numFmtId="0" fontId="0" fillId="0" borderId="0" xfId="0" applyFont="1" applyFill="1" applyAlignment="1">
      <alignment horizontal="center"/>
    </xf>
    <xf numFmtId="43" fontId="11" fillId="0" borderId="18" xfId="33" applyFont="1" applyBorder="1" applyAlignment="1" quotePrefix="1">
      <alignment horizontal="center"/>
    </xf>
    <xf numFmtId="43" fontId="11" fillId="0" borderId="14" xfId="33" applyFont="1" applyBorder="1" applyAlignment="1">
      <alignment/>
    </xf>
    <xf numFmtId="43" fontId="11" fillId="0" borderId="10" xfId="33" applyFont="1" applyBorder="1" applyAlignment="1">
      <alignment/>
    </xf>
    <xf numFmtId="43" fontId="11" fillId="0" borderId="10" xfId="33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24" borderId="18" xfId="0" applyFont="1" applyFill="1" applyBorder="1" applyAlignment="1" applyProtection="1">
      <alignment horizontal="center" vertical="center" wrapText="1"/>
      <protection hidden="1"/>
    </xf>
    <xf numFmtId="43" fontId="11" fillId="0" borderId="17" xfId="33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7" xfId="0" applyFont="1" applyBorder="1" applyAlignment="1">
      <alignment vertical="justify"/>
    </xf>
    <xf numFmtId="0" fontId="1" fillId="0" borderId="18" xfId="0" applyFont="1" applyBorder="1" applyAlignment="1">
      <alignment vertical="justify"/>
    </xf>
    <xf numFmtId="0" fontId="1" fillId="0" borderId="13" xfId="0" applyFont="1" applyFill="1" applyBorder="1" applyAlignment="1">
      <alignment horizontal="center" vertical="justify"/>
    </xf>
    <xf numFmtId="0" fontId="15" fillId="18" borderId="11" xfId="0" applyFont="1" applyFill="1" applyBorder="1" applyAlignment="1">
      <alignment horizontal="left"/>
    </xf>
    <xf numFmtId="2" fontId="15" fillId="18" borderId="11" xfId="0" applyNumberFormat="1" applyFont="1" applyFill="1" applyBorder="1" applyAlignment="1">
      <alignment horizontal="center"/>
    </xf>
    <xf numFmtId="0" fontId="16" fillId="18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18" borderId="11" xfId="0" applyFont="1" applyFill="1" applyBorder="1" applyAlignment="1">
      <alignment horizontal="center" vertical="justify"/>
    </xf>
    <xf numFmtId="2" fontId="15" fillId="18" borderId="11" xfId="0" applyNumberFormat="1" applyFont="1" applyFill="1" applyBorder="1" applyAlignment="1">
      <alignment horizontal="center" vertical="justify"/>
    </xf>
    <xf numFmtId="0" fontId="16" fillId="18" borderId="11" xfId="0" applyFont="1" applyFill="1" applyBorder="1" applyAlignment="1">
      <alignment vertical="justify"/>
    </xf>
    <xf numFmtId="0" fontId="16" fillId="0" borderId="0" xfId="0" applyFont="1" applyAlignment="1">
      <alignment vertical="justify"/>
    </xf>
    <xf numFmtId="0" fontId="11" fillId="0" borderId="0" xfId="0" applyFont="1" applyAlignment="1">
      <alignment horizontal="center"/>
    </xf>
    <xf numFmtId="2" fontId="18" fillId="18" borderId="11" xfId="0" applyNumberFormat="1" applyFont="1" applyFill="1" applyBorder="1" applyAlignment="1">
      <alignment horizontal="center" vertical="justify"/>
    </xf>
    <xf numFmtId="0" fontId="19" fillId="18" borderId="11" xfId="0" applyFont="1" applyFill="1" applyBorder="1" applyAlignment="1">
      <alignment/>
    </xf>
    <xf numFmtId="0" fontId="19" fillId="0" borderId="0" xfId="0" applyFont="1" applyAlignment="1">
      <alignment/>
    </xf>
    <xf numFmtId="0" fontId="21" fillId="18" borderId="11" xfId="0" applyFont="1" applyFill="1" applyBorder="1" applyAlignment="1">
      <alignment/>
    </xf>
    <xf numFmtId="0" fontId="21" fillId="0" borderId="0" xfId="0" applyFont="1" applyAlignment="1">
      <alignment/>
    </xf>
    <xf numFmtId="2" fontId="2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2" fillId="24" borderId="18" xfId="0" applyFont="1" applyFill="1" applyBorder="1" applyAlignment="1">
      <alignment vertical="center" wrapText="1"/>
    </xf>
    <xf numFmtId="2" fontId="22" fillId="24" borderId="18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>
      <alignment horizontal="justify" vertical="center" wrapText="1"/>
    </xf>
    <xf numFmtId="2" fontId="2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2" fontId="2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2" fillId="18" borderId="11" xfId="0" applyFont="1" applyFill="1" applyBorder="1" applyAlignment="1">
      <alignment horizontal="center" vertical="center" wrapText="1"/>
    </xf>
    <xf numFmtId="2" fontId="23" fillId="18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8" borderId="11" xfId="0" applyFont="1" applyFill="1" applyBorder="1" applyAlignment="1">
      <alignment horizontal="center" vertical="center"/>
    </xf>
    <xf numFmtId="2" fontId="16" fillId="18" borderId="11" xfId="0" applyNumberFormat="1" applyFont="1" applyFill="1" applyBorder="1" applyAlignment="1">
      <alignment horizontal="center" vertical="justify"/>
    </xf>
    <xf numFmtId="0" fontId="16" fillId="0" borderId="0" xfId="0" applyFont="1" applyAlignment="1">
      <alignment horizontal="justify" vertical="top"/>
    </xf>
    <xf numFmtId="0" fontId="16" fillId="0" borderId="0" xfId="0" applyFont="1" applyFill="1" applyAlignment="1">
      <alignment horizontal="justify" vertical="top"/>
    </xf>
    <xf numFmtId="0" fontId="22" fillId="14" borderId="11" xfId="0" applyFont="1" applyFill="1" applyBorder="1" applyAlignment="1">
      <alignment wrapText="1"/>
    </xf>
    <xf numFmtId="49" fontId="22" fillId="14" borderId="11" xfId="0" applyNumberFormat="1" applyFont="1" applyFill="1" applyBorder="1" applyAlignment="1">
      <alignment horizontal="center" wrapText="1"/>
    </xf>
    <xf numFmtId="0" fontId="22" fillId="14" borderId="11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horizontal="center" wrapText="1"/>
    </xf>
    <xf numFmtId="0" fontId="22" fillId="14" borderId="11" xfId="0" applyFont="1" applyFill="1" applyBorder="1" applyAlignment="1">
      <alignment horizontal="justify" wrapText="1"/>
    </xf>
    <xf numFmtId="49" fontId="22" fillId="24" borderId="11" xfId="0" applyNumberFormat="1" applyFont="1" applyFill="1" applyBorder="1" applyAlignment="1">
      <alignment horizontal="center" wrapText="1"/>
    </xf>
    <xf numFmtId="0" fontId="22" fillId="18" borderId="11" xfId="0" applyFont="1" applyFill="1" applyBorder="1" applyAlignment="1">
      <alignment horizontal="center" wrapText="1"/>
    </xf>
    <xf numFmtId="0" fontId="23" fillId="18" borderId="11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7" fillId="0" borderId="10" xfId="0" applyFont="1" applyBorder="1" applyAlignment="1">
      <alignment horizontal="justify" vertical="top"/>
    </xf>
    <xf numFmtId="0" fontId="7" fillId="0" borderId="14" xfId="0" applyFont="1" applyBorder="1" applyAlignment="1">
      <alignment horizontal="justify" vertical="top"/>
    </xf>
    <xf numFmtId="0" fontId="26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1" fillId="0" borderId="20" xfId="0" applyFont="1" applyFill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1" fillId="24" borderId="22" xfId="0" applyFont="1" applyFill="1" applyBorder="1" applyAlignment="1">
      <alignment horizontal="center" vertical="top"/>
    </xf>
    <xf numFmtId="0" fontId="1" fillId="24" borderId="23" xfId="0" applyFont="1" applyFill="1" applyBorder="1" applyAlignment="1">
      <alignment horizontal="center" vertical="top"/>
    </xf>
    <xf numFmtId="0" fontId="15" fillId="18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 vertical="top"/>
    </xf>
    <xf numFmtId="0" fontId="1" fillId="24" borderId="26" xfId="0" applyFont="1" applyFill="1" applyBorder="1" applyAlignment="1">
      <alignment horizontal="center" vertical="top"/>
    </xf>
    <xf numFmtId="0" fontId="1" fillId="4" borderId="27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justify"/>
    </xf>
    <xf numFmtId="0" fontId="1" fillId="0" borderId="32" xfId="0" applyFont="1" applyFill="1" applyBorder="1" applyAlignment="1">
      <alignment horizontal="center" vertical="justify"/>
    </xf>
    <xf numFmtId="0" fontId="15" fillId="18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justify"/>
    </xf>
    <xf numFmtId="2" fontId="1" fillId="0" borderId="32" xfId="0" applyNumberFormat="1" applyFont="1" applyFill="1" applyBorder="1" applyAlignment="1">
      <alignment horizontal="center" vertical="justify"/>
    </xf>
    <xf numFmtId="0" fontId="28" fillId="4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justify"/>
    </xf>
    <xf numFmtId="0" fontId="1" fillId="4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justify"/>
    </xf>
    <xf numFmtId="0" fontId="1" fillId="24" borderId="21" xfId="0" applyFont="1" applyFill="1" applyBorder="1" applyAlignment="1">
      <alignment horizontal="center" vertical="justify"/>
    </xf>
    <xf numFmtId="0" fontId="1" fillId="0" borderId="39" xfId="0" applyFont="1" applyFill="1" applyBorder="1" applyAlignment="1">
      <alignment horizontal="center" vertical="justify"/>
    </xf>
    <xf numFmtId="0" fontId="15" fillId="18" borderId="40" xfId="0" applyFont="1" applyFill="1" applyBorder="1" applyAlignment="1">
      <alignment/>
    </xf>
    <xf numFmtId="0" fontId="15" fillId="18" borderId="24" xfId="0" applyFont="1" applyFill="1" applyBorder="1" applyAlignment="1">
      <alignment/>
    </xf>
    <xf numFmtId="0" fontId="17" fillId="18" borderId="24" xfId="0" applyFont="1" applyFill="1" applyBorder="1" applyAlignment="1">
      <alignment/>
    </xf>
    <xf numFmtId="0" fontId="1" fillId="24" borderId="41" xfId="0" applyFont="1" applyFill="1" applyBorder="1" applyAlignment="1" quotePrefix="1">
      <alignment horizontal="center" vertical="justify"/>
    </xf>
    <xf numFmtId="0" fontId="29" fillId="24" borderId="23" xfId="0" applyFont="1" applyFill="1" applyBorder="1" applyAlignment="1" quotePrefix="1">
      <alignment horizontal="center" vertical="justify"/>
    </xf>
    <xf numFmtId="0" fontId="29" fillId="24" borderId="31" xfId="0" applyFont="1" applyFill="1" applyBorder="1" applyAlignment="1" quotePrefix="1">
      <alignment horizontal="center" vertical="justify"/>
    </xf>
    <xf numFmtId="0" fontId="30" fillId="24" borderId="34" xfId="0" applyFont="1" applyFill="1" applyBorder="1" applyAlignment="1">
      <alignment horizontal="center" vertical="justify"/>
    </xf>
    <xf numFmtId="0" fontId="1" fillId="24" borderId="10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24" borderId="42" xfId="0" applyFont="1" applyFill="1" applyBorder="1" applyAlignment="1">
      <alignment horizontal="center" vertical="top"/>
    </xf>
    <xf numFmtId="0" fontId="1" fillId="24" borderId="29" xfId="0" applyFont="1" applyFill="1" applyBorder="1" applyAlignment="1">
      <alignment horizontal="center" vertical="top"/>
    </xf>
    <xf numFmtId="0" fontId="1" fillId="24" borderId="43" xfId="0" applyFont="1" applyFill="1" applyBorder="1" applyAlignment="1">
      <alignment horizontal="center" vertical="top"/>
    </xf>
    <xf numFmtId="0" fontId="1" fillId="24" borderId="27" xfId="0" applyFont="1" applyFill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2" fontId="1" fillId="24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24" borderId="31" xfId="0" applyFill="1" applyBorder="1" applyAlignment="1">
      <alignment/>
    </xf>
    <xf numFmtId="0" fontId="1" fillId="24" borderId="12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justify"/>
    </xf>
    <xf numFmtId="0" fontId="1" fillId="0" borderId="39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justify"/>
    </xf>
    <xf numFmtId="0" fontId="1" fillId="24" borderId="46" xfId="0" applyFont="1" applyFill="1" applyBorder="1" applyAlignment="1" quotePrefix="1">
      <alignment horizontal="center" vertical="justify"/>
    </xf>
    <xf numFmtId="0" fontId="1" fillId="24" borderId="39" xfId="0" applyFont="1" applyFill="1" applyBorder="1" applyAlignment="1" quotePrefix="1">
      <alignment horizontal="center" vertical="justify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31" fillId="0" borderId="30" xfId="0" applyFont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24" borderId="45" xfId="0" applyFont="1" applyFill="1" applyBorder="1" applyAlignment="1" quotePrefix="1">
      <alignment horizontal="center" vertical="justify"/>
    </xf>
    <xf numFmtId="0" fontId="1" fillId="0" borderId="30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justify"/>
    </xf>
    <xf numFmtId="0" fontId="1" fillId="0" borderId="26" xfId="0" applyFont="1" applyFill="1" applyBorder="1" applyAlignment="1">
      <alignment horizontal="center" vertical="justify"/>
    </xf>
    <xf numFmtId="0" fontId="1" fillId="0" borderId="26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justify"/>
    </xf>
    <xf numFmtId="0" fontId="1" fillId="0" borderId="51" xfId="0" applyFont="1" applyFill="1" applyBorder="1" applyAlignment="1">
      <alignment horizontal="center" vertical="justify"/>
    </xf>
    <xf numFmtId="0" fontId="1" fillId="0" borderId="50" xfId="0" applyFont="1" applyFill="1" applyBorder="1" applyAlignment="1">
      <alignment horizontal="center" vertical="justify"/>
    </xf>
    <xf numFmtId="0" fontId="1" fillId="24" borderId="51" xfId="0" applyFont="1" applyFill="1" applyBorder="1" applyAlignment="1" quotePrefix="1">
      <alignment horizontal="center" vertical="justify"/>
    </xf>
    <xf numFmtId="0" fontId="1" fillId="24" borderId="52" xfId="0" applyFont="1" applyFill="1" applyBorder="1" applyAlignment="1" quotePrefix="1">
      <alignment horizontal="center" vertical="justify"/>
    </xf>
    <xf numFmtId="0" fontId="1" fillId="0" borderId="53" xfId="0" applyFont="1" applyFill="1" applyBorder="1" applyAlignment="1">
      <alignment horizontal="center" vertical="justify"/>
    </xf>
    <xf numFmtId="0" fontId="1" fillId="0" borderId="30" xfId="0" applyFont="1" applyBorder="1" applyAlignment="1">
      <alignment horizontal="center" vertical="justify"/>
    </xf>
    <xf numFmtId="0" fontId="1" fillId="24" borderId="39" xfId="0" applyFont="1" applyFill="1" applyBorder="1" applyAlignment="1">
      <alignment horizontal="center" vertical="top"/>
    </xf>
    <xf numFmtId="0" fontId="1" fillId="24" borderId="30" xfId="0" applyFont="1" applyFill="1" applyBorder="1" applyAlignment="1">
      <alignment horizontal="center" vertical="top"/>
    </xf>
    <xf numFmtId="192" fontId="32" fillId="0" borderId="39" xfId="33" applyNumberFormat="1" applyFont="1" applyBorder="1" applyAlignment="1">
      <alignment horizontal="center" vertical="top"/>
    </xf>
    <xf numFmtId="192" fontId="32" fillId="0" borderId="30" xfId="33" applyNumberFormat="1" applyFont="1" applyBorder="1" applyAlignment="1">
      <alignment horizontal="center" vertical="top"/>
    </xf>
    <xf numFmtId="192" fontId="31" fillId="0" borderId="39" xfId="0" applyNumberFormat="1" applyFont="1" applyBorder="1" applyAlignment="1">
      <alignment horizontal="center" vertical="top"/>
    </xf>
    <xf numFmtId="192" fontId="32" fillId="0" borderId="29" xfId="33" applyNumberFormat="1" applyFont="1" applyBorder="1" applyAlignment="1">
      <alignment horizontal="center" vertical="top"/>
    </xf>
    <xf numFmtId="0" fontId="1" fillId="24" borderId="28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justify"/>
    </xf>
    <xf numFmtId="2" fontId="1" fillId="24" borderId="26" xfId="0" applyNumberFormat="1" applyFont="1" applyFill="1" applyBorder="1" applyAlignment="1">
      <alignment horizontal="center" vertical="justify"/>
    </xf>
    <xf numFmtId="2" fontId="1" fillId="24" borderId="28" xfId="0" applyNumberFormat="1" applyFont="1" applyFill="1" applyBorder="1" applyAlignment="1">
      <alignment horizontal="center" vertical="justify"/>
    </xf>
    <xf numFmtId="2" fontId="1" fillId="24" borderId="25" xfId="0" applyNumberFormat="1" applyFont="1" applyFill="1" applyBorder="1" applyAlignment="1">
      <alignment horizontal="center" vertical="justify"/>
    </xf>
    <xf numFmtId="0" fontId="1" fillId="24" borderId="31" xfId="0" applyFont="1" applyFill="1" applyBorder="1" applyAlignment="1">
      <alignment horizontal="center" vertical="top"/>
    </xf>
    <xf numFmtId="0" fontId="1" fillId="24" borderId="54" xfId="0" applyFont="1" applyFill="1" applyBorder="1" applyAlignment="1">
      <alignment horizontal="center" vertical="top"/>
    </xf>
    <xf numFmtId="0" fontId="1" fillId="24" borderId="55" xfId="0" applyFont="1" applyFill="1" applyBorder="1" applyAlignment="1">
      <alignment horizontal="center" vertical="justify"/>
    </xf>
    <xf numFmtId="0" fontId="1" fillId="24" borderId="56" xfId="0" applyFont="1" applyFill="1" applyBorder="1" applyAlignment="1">
      <alignment horizontal="center" vertical="top"/>
    </xf>
    <xf numFmtId="0" fontId="11" fillId="0" borderId="45" xfId="0" applyFont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192" fontId="31" fillId="0" borderId="30" xfId="0" applyNumberFormat="1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2" fontId="31" fillId="24" borderId="26" xfId="0" applyNumberFormat="1" applyFont="1" applyFill="1" applyBorder="1" applyAlignment="1">
      <alignment horizontal="center" vertical="justify"/>
    </xf>
    <xf numFmtId="0" fontId="1" fillId="24" borderId="29" xfId="0" applyFont="1" applyFill="1" applyBorder="1" applyAlignment="1">
      <alignment vertical="top"/>
    </xf>
    <xf numFmtId="1" fontId="1" fillId="0" borderId="45" xfId="0" applyNumberFormat="1" applyFont="1" applyBorder="1" applyAlignment="1">
      <alignment horizontal="center" vertical="top"/>
    </xf>
    <xf numFmtId="2" fontId="1" fillId="0" borderId="57" xfId="0" applyNumberFormat="1" applyFont="1" applyBorder="1" applyAlignment="1">
      <alignment horizontal="center" vertical="top"/>
    </xf>
    <xf numFmtId="0" fontId="1" fillId="24" borderId="58" xfId="0" applyFont="1" applyFill="1" applyBorder="1" applyAlignment="1">
      <alignment horizontal="center" vertical="top"/>
    </xf>
    <xf numFmtId="2" fontId="32" fillId="0" borderId="55" xfId="0" applyNumberFormat="1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24" borderId="39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59" xfId="0" applyFont="1" applyBorder="1" applyAlignment="1">
      <alignment horizontal="center" vertical="top"/>
    </xf>
    <xf numFmtId="0" fontId="32" fillId="0" borderId="38" xfId="0" applyFont="1" applyBorder="1" applyAlignment="1">
      <alignment horizontal="center" vertical="top"/>
    </xf>
    <xf numFmtId="0" fontId="1" fillId="0" borderId="14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1" fillId="24" borderId="39" xfId="0" applyFont="1" applyFill="1" applyBorder="1" applyAlignment="1">
      <alignment horizontal="center" vertical="justify"/>
    </xf>
    <xf numFmtId="0" fontId="1" fillId="24" borderId="45" xfId="0" applyFont="1" applyFill="1" applyBorder="1" applyAlignment="1">
      <alignment horizontal="center" vertical="justify"/>
    </xf>
    <xf numFmtId="0" fontId="1" fillId="24" borderId="31" xfId="0" applyFont="1" applyFill="1" applyBorder="1" applyAlignment="1">
      <alignment horizontal="center" vertical="justify"/>
    </xf>
    <xf numFmtId="0" fontId="1" fillId="24" borderId="57" xfId="0" applyFont="1" applyFill="1" applyBorder="1" applyAlignment="1">
      <alignment horizontal="center" vertical="justify"/>
    </xf>
    <xf numFmtId="0" fontId="1" fillId="24" borderId="60" xfId="0" applyFont="1" applyFill="1" applyBorder="1" applyAlignment="1">
      <alignment horizontal="center" vertical="justify"/>
    </xf>
    <xf numFmtId="0" fontId="1" fillId="0" borderId="46" xfId="0" applyFont="1" applyFill="1" applyBorder="1" applyAlignment="1">
      <alignment horizontal="center" vertical="justify"/>
    </xf>
    <xf numFmtId="0" fontId="1" fillId="0" borderId="20" xfId="0" applyFont="1" applyBorder="1" applyAlignment="1">
      <alignment vertical="justify"/>
    </xf>
    <xf numFmtId="0" fontId="1" fillId="24" borderId="46" xfId="0" applyFont="1" applyFill="1" applyBorder="1" applyAlignment="1">
      <alignment horizontal="center" vertical="justify"/>
    </xf>
    <xf numFmtId="0" fontId="1" fillId="24" borderId="61" xfId="0" applyFont="1" applyFill="1" applyBorder="1" applyAlignment="1">
      <alignment horizontal="center" vertical="justify"/>
    </xf>
    <xf numFmtId="0" fontId="1" fillId="24" borderId="62" xfId="0" applyFont="1" applyFill="1" applyBorder="1" applyAlignment="1">
      <alignment horizontal="center" vertical="justify"/>
    </xf>
    <xf numFmtId="0" fontId="0" fillId="0" borderId="21" xfId="0" applyBorder="1" applyAlignment="1">
      <alignment/>
    </xf>
    <xf numFmtId="0" fontId="1" fillId="0" borderId="39" xfId="0" applyFont="1" applyBorder="1" applyAlignment="1">
      <alignment horizontal="center" vertical="justify"/>
    </xf>
    <xf numFmtId="0" fontId="1" fillId="0" borderId="49" xfId="0" applyFont="1" applyBorder="1" applyAlignment="1">
      <alignment horizontal="center" vertical="justify"/>
    </xf>
    <xf numFmtId="0" fontId="1" fillId="24" borderId="49" xfId="0" applyFont="1" applyFill="1" applyBorder="1" applyAlignment="1">
      <alignment horizontal="center" vertical="justify"/>
    </xf>
    <xf numFmtId="0" fontId="1" fillId="24" borderId="0" xfId="0" applyFont="1" applyFill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24" borderId="63" xfId="0" applyFont="1" applyFill="1" applyBorder="1" applyAlignment="1">
      <alignment horizontal="center" vertical="justify"/>
    </xf>
    <xf numFmtId="2" fontId="15" fillId="18" borderId="40" xfId="0" applyNumberFormat="1" applyFont="1" applyFill="1" applyBorder="1" applyAlignment="1">
      <alignment vertical="justify"/>
    </xf>
    <xf numFmtId="2" fontId="15" fillId="18" borderId="24" xfId="0" applyNumberFormat="1" applyFont="1" applyFill="1" applyBorder="1" applyAlignment="1">
      <alignment vertical="justify"/>
    </xf>
    <xf numFmtId="0" fontId="0" fillId="0" borderId="10" xfId="0" applyBorder="1" applyAlignment="1">
      <alignment horizontal="center"/>
    </xf>
    <xf numFmtId="2" fontId="34" fillId="0" borderId="0" xfId="0" applyNumberFormat="1" applyFont="1" applyAlignment="1">
      <alignment horizontal="center" vertical="top"/>
    </xf>
    <xf numFmtId="2" fontId="11" fillId="0" borderId="26" xfId="0" applyNumberFormat="1" applyFont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24" borderId="19" xfId="0" applyFont="1" applyFill="1" applyBorder="1" applyAlignment="1">
      <alignment horizontal="center" vertical="top"/>
    </xf>
    <xf numFmtId="0" fontId="32" fillId="0" borderId="23" xfId="0" applyFont="1" applyFill="1" applyBorder="1" applyAlignment="1">
      <alignment horizontal="center" vertical="top"/>
    </xf>
    <xf numFmtId="0" fontId="1" fillId="24" borderId="64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46" xfId="0" applyFont="1" applyBorder="1" applyAlignment="1">
      <alignment horizontal="center" vertical="justify"/>
    </xf>
    <xf numFmtId="0" fontId="1" fillId="0" borderId="51" xfId="0" applyFont="1" applyBorder="1" applyAlignment="1">
      <alignment horizontal="center" vertical="justify"/>
    </xf>
    <xf numFmtId="0" fontId="15" fillId="18" borderId="65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192" fontId="1" fillId="0" borderId="39" xfId="0" applyNumberFormat="1" applyFont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justify"/>
    </xf>
    <xf numFmtId="0" fontId="1" fillId="24" borderId="23" xfId="0" applyFont="1" applyFill="1" applyBorder="1" applyAlignment="1">
      <alignment horizontal="center" vertical="justify"/>
    </xf>
    <xf numFmtId="0" fontId="1" fillId="0" borderId="39" xfId="0" applyFont="1" applyBorder="1" applyAlignment="1" quotePrefix="1">
      <alignment horizontal="center" vertical="justify"/>
    </xf>
    <xf numFmtId="0" fontId="1" fillId="0" borderId="45" xfId="0" applyFont="1" applyFill="1" applyBorder="1" applyAlignment="1" quotePrefix="1">
      <alignment horizontal="center" vertical="justify"/>
    </xf>
    <xf numFmtId="0" fontId="32" fillId="0" borderId="55" xfId="0" applyFont="1" applyFill="1" applyBorder="1" applyAlignment="1">
      <alignment horizontal="center" vertical="justify"/>
    </xf>
    <xf numFmtId="192" fontId="1" fillId="0" borderId="48" xfId="0" applyNumberFormat="1" applyFont="1" applyFill="1" applyBorder="1" applyAlignment="1">
      <alignment horizontal="center" vertical="top"/>
    </xf>
    <xf numFmtId="0" fontId="1" fillId="0" borderId="66" xfId="0" applyFont="1" applyFill="1" applyBorder="1" applyAlignment="1" quotePrefix="1">
      <alignment horizontal="center" vertical="justify"/>
    </xf>
    <xf numFmtId="0" fontId="16" fillId="0" borderId="67" xfId="0" applyFont="1" applyBorder="1" applyAlignment="1">
      <alignment horizontal="center" vertical="top"/>
    </xf>
    <xf numFmtId="0" fontId="0" fillId="24" borderId="21" xfId="0" applyFill="1" applyBorder="1" applyAlignment="1">
      <alignment/>
    </xf>
    <xf numFmtId="0" fontId="1" fillId="0" borderId="36" xfId="0" applyFont="1" applyBorder="1" applyAlignment="1" quotePrefix="1">
      <alignment horizontal="center" vertical="justify"/>
    </xf>
    <xf numFmtId="0" fontId="16" fillId="0" borderId="59" xfId="0" applyFont="1" applyBorder="1" applyAlignment="1">
      <alignment horizontal="center" vertical="top"/>
    </xf>
    <xf numFmtId="0" fontId="38" fillId="0" borderId="38" xfId="0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/>
    </xf>
    <xf numFmtId="43" fontId="0" fillId="0" borderId="67" xfId="33" applyFont="1" applyBorder="1" applyAlignment="1">
      <alignment horizontal="center" vertical="top"/>
    </xf>
    <xf numFmtId="43" fontId="1" fillId="0" borderId="31" xfId="33" applyFont="1" applyFill="1" applyBorder="1" applyAlignment="1">
      <alignment horizontal="center" vertical="top"/>
    </xf>
    <xf numFmtId="0" fontId="11" fillId="4" borderId="11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7" fillId="0" borderId="14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justify" vertical="center"/>
    </xf>
    <xf numFmtId="0" fontId="15" fillId="18" borderId="11" xfId="0" applyFont="1" applyFill="1" applyBorder="1" applyAlignment="1">
      <alignment horizontal="left" vertical="top"/>
    </xf>
    <xf numFmtId="2" fontId="11" fillId="18" borderId="11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1" fontId="11" fillId="0" borderId="14" xfId="0" applyNumberFormat="1" applyFont="1" applyBorder="1" applyAlignment="1">
      <alignment horizontal="center" vertical="top"/>
    </xf>
    <xf numFmtId="1" fontId="11" fillId="0" borderId="19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2" fontId="11" fillId="18" borderId="11" xfId="0" applyNumberFormat="1" applyFont="1" applyFill="1" applyBorder="1" applyAlignment="1">
      <alignment horizontal="center" vertical="top"/>
    </xf>
    <xf numFmtId="0" fontId="15" fillId="7" borderId="11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18" borderId="35" xfId="0" applyFont="1" applyFill="1" applyBorder="1" applyAlignment="1">
      <alignment horizontal="left" vertical="top"/>
    </xf>
    <xf numFmtId="0" fontId="15" fillId="7" borderId="35" xfId="0" applyFont="1" applyFill="1" applyBorder="1" applyAlignment="1">
      <alignment horizontal="center" vertical="top"/>
    </xf>
    <xf numFmtId="0" fontId="15" fillId="18" borderId="35" xfId="0" applyFont="1" applyFill="1" applyBorder="1" applyAlignment="1">
      <alignment horizontal="center" vertical="top"/>
    </xf>
    <xf numFmtId="0" fontId="43" fillId="0" borderId="0" xfId="0" applyFont="1" applyFill="1" applyAlignment="1">
      <alignment horizontal="justify" vertical="top"/>
    </xf>
    <xf numFmtId="2" fontId="7" fillId="18" borderId="11" xfId="0" applyNumberFormat="1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/>
    </xf>
    <xf numFmtId="2" fontId="7" fillId="7" borderId="11" xfId="0" applyNumberFormat="1" applyFont="1" applyFill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3" fontId="11" fillId="0" borderId="10" xfId="33" applyFont="1" applyBorder="1" applyAlignment="1">
      <alignment horizontal="center" vertical="center"/>
    </xf>
    <xf numFmtId="43" fontId="11" fillId="0" borderId="16" xfId="33" applyFont="1" applyBorder="1" applyAlignment="1">
      <alignment horizontal="center"/>
    </xf>
    <xf numFmtId="43" fontId="11" fillId="0" borderId="18" xfId="33" applyFont="1" applyBorder="1" applyAlignment="1">
      <alignment horizontal="center"/>
    </xf>
    <xf numFmtId="0" fontId="22" fillId="0" borderId="14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43" fontId="11" fillId="0" borderId="68" xfId="33" applyFont="1" applyBorder="1" applyAlignment="1" quotePrefix="1">
      <alignment horizontal="center" vertical="center"/>
    </xf>
    <xf numFmtId="43" fontId="11" fillId="0" borderId="68" xfId="33" applyFont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/>
    </xf>
    <xf numFmtId="0" fontId="11" fillId="18" borderId="11" xfId="0" applyFont="1" applyFill="1" applyBorder="1" applyAlignment="1">
      <alignment horizontal="center" vertical="justify"/>
    </xf>
    <xf numFmtId="43" fontId="11" fillId="18" borderId="11" xfId="33" applyFont="1" applyFill="1" applyBorder="1" applyAlignment="1">
      <alignment horizontal="center"/>
    </xf>
    <xf numFmtId="43" fontId="11" fillId="18" borderId="11" xfId="33" applyFont="1" applyFill="1" applyBorder="1" applyAlignment="1">
      <alignment/>
    </xf>
    <xf numFmtId="0" fontId="16" fillId="4" borderId="11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justify" vertical="top"/>
    </xf>
    <xf numFmtId="0" fontId="1" fillId="0" borderId="59" xfId="0" applyFont="1" applyFill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24" borderId="69" xfId="0" applyFont="1" applyFill="1" applyBorder="1" applyAlignment="1">
      <alignment horizontal="center" vertical="top"/>
    </xf>
    <xf numFmtId="192" fontId="32" fillId="0" borderId="64" xfId="33" applyNumberFormat="1" applyFont="1" applyBorder="1" applyAlignment="1">
      <alignment horizontal="center" vertical="top"/>
    </xf>
    <xf numFmtId="2" fontId="1" fillId="24" borderId="69" xfId="0" applyNumberFormat="1" applyFont="1" applyFill="1" applyBorder="1" applyAlignment="1">
      <alignment horizontal="center" vertical="justify"/>
    </xf>
    <xf numFmtId="192" fontId="31" fillId="0" borderId="66" xfId="0" applyNumberFormat="1" applyFont="1" applyBorder="1" applyAlignment="1">
      <alignment horizontal="center" vertical="top"/>
    </xf>
    <xf numFmtId="2" fontId="31" fillId="24" borderId="69" xfId="0" applyNumberFormat="1" applyFont="1" applyFill="1" applyBorder="1" applyAlignment="1">
      <alignment horizontal="center" vertical="justify"/>
    </xf>
    <xf numFmtId="0" fontId="1" fillId="24" borderId="36" xfId="0" applyFont="1" applyFill="1" applyBorder="1" applyAlignment="1" quotePrefix="1">
      <alignment horizontal="center" vertical="justify"/>
    </xf>
    <xf numFmtId="0" fontId="1" fillId="0" borderId="70" xfId="0" applyFont="1" applyBorder="1" applyAlignment="1">
      <alignment horizontal="center" vertical="top"/>
    </xf>
    <xf numFmtId="0" fontId="1" fillId="24" borderId="36" xfId="0" applyFont="1" applyFill="1" applyBorder="1" applyAlignment="1">
      <alignment horizontal="center" vertical="justify"/>
    </xf>
    <xf numFmtId="0" fontId="1" fillId="24" borderId="38" xfId="0" applyFont="1" applyFill="1" applyBorder="1" applyAlignment="1">
      <alignment horizontal="center" vertical="justify"/>
    </xf>
    <xf numFmtId="0" fontId="1" fillId="24" borderId="32" xfId="0" applyFont="1" applyFill="1" applyBorder="1" applyAlignment="1">
      <alignment horizontal="center" vertical="justify"/>
    </xf>
    <xf numFmtId="0" fontId="1" fillId="0" borderId="21" xfId="0" applyFont="1" applyBorder="1" applyAlignment="1">
      <alignment vertical="justify"/>
    </xf>
    <xf numFmtId="192" fontId="10" fillId="0" borderId="66" xfId="33" applyNumberFormat="1" applyFont="1" applyBorder="1" applyAlignment="1">
      <alignment horizontal="center" vertical="top"/>
    </xf>
    <xf numFmtId="192" fontId="35" fillId="0" borderId="71" xfId="0" applyNumberFormat="1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top"/>
    </xf>
    <xf numFmtId="0" fontId="31" fillId="0" borderId="70" xfId="0" applyFont="1" applyBorder="1" applyAlignment="1">
      <alignment horizontal="center" vertical="top"/>
    </xf>
    <xf numFmtId="0" fontId="1" fillId="24" borderId="51" xfId="0" applyFont="1" applyFill="1" applyBorder="1" applyAlignment="1">
      <alignment horizontal="center" vertic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horizontal="left" vertical="justify"/>
    </xf>
    <xf numFmtId="0" fontId="10" fillId="0" borderId="0" xfId="0" applyFont="1" applyAlignment="1">
      <alignment horizontal="justify" vertical="top"/>
    </xf>
    <xf numFmtId="16" fontId="10" fillId="0" borderId="0" xfId="0" applyNumberFormat="1" applyFont="1" applyAlignment="1" quotePrefix="1">
      <alignment horizontal="center" vertical="top"/>
    </xf>
    <xf numFmtId="0" fontId="10" fillId="0" borderId="72" xfId="0" applyFont="1" applyFill="1" applyBorder="1" applyAlignment="1">
      <alignment vertical="justify"/>
    </xf>
    <xf numFmtId="0" fontId="10" fillId="0" borderId="72" xfId="0" applyFont="1" applyBorder="1" applyAlignment="1">
      <alignment/>
    </xf>
    <xf numFmtId="0" fontId="10" fillId="0" borderId="0" xfId="0" applyFont="1" applyAlignment="1" quotePrefix="1">
      <alignment horizontal="center"/>
    </xf>
    <xf numFmtId="0" fontId="10" fillId="0" borderId="72" xfId="0" applyFont="1" applyFill="1" applyBorder="1" applyAlignment="1">
      <alignment horizontal="left" vertical="justify"/>
    </xf>
    <xf numFmtId="0" fontId="10" fillId="0" borderId="72" xfId="0" applyFont="1" applyBorder="1" applyAlignment="1">
      <alignment horizontal="justify" vertical="top"/>
    </xf>
    <xf numFmtId="0" fontId="46" fillId="0" borderId="0" xfId="0" applyFont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0" fontId="10" fillId="0" borderId="19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10" fillId="0" borderId="66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6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0" fontId="10" fillId="0" borderId="73" xfId="0" applyFont="1" applyFill="1" applyBorder="1" applyAlignment="1">
      <alignment vertical="justify"/>
    </xf>
    <xf numFmtId="0" fontId="10" fillId="0" borderId="7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31" xfId="0" applyFont="1" applyBorder="1" applyAlignment="1">
      <alignment horizontal="justify" vertical="top"/>
    </xf>
    <xf numFmtId="0" fontId="46" fillId="0" borderId="31" xfId="0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16" fontId="10" fillId="0" borderId="74" xfId="0" applyNumberFormat="1" applyFont="1" applyBorder="1" applyAlignment="1" quotePrefix="1">
      <alignment horizontal="center" vertical="top"/>
    </xf>
    <xf numFmtId="0" fontId="10" fillId="0" borderId="0" xfId="0" applyFont="1" applyBorder="1" applyAlignment="1">
      <alignment horizontal="justify" vertical="top"/>
    </xf>
    <xf numFmtId="16" fontId="10" fillId="0" borderId="0" xfId="0" applyNumberFormat="1" applyFont="1" applyBorder="1" applyAlignment="1" quotePrefix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29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justify"/>
    </xf>
    <xf numFmtId="0" fontId="10" fillId="0" borderId="42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16" fontId="10" fillId="0" borderId="42" xfId="0" applyNumberFormat="1" applyFont="1" applyBorder="1" applyAlignment="1" quotePrefix="1">
      <alignment horizontal="center"/>
    </xf>
    <xf numFmtId="0" fontId="10" fillId="0" borderId="36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0" fontId="10" fillId="0" borderId="75" xfId="0" applyFont="1" applyBorder="1" applyAlignment="1">
      <alignment horizontal="justify" vertical="top"/>
    </xf>
    <xf numFmtId="0" fontId="10" fillId="0" borderId="20" xfId="0" applyFont="1" applyBorder="1" applyAlignment="1">
      <alignment horizontal="justify" vertical="top"/>
    </xf>
    <xf numFmtId="0" fontId="47" fillId="0" borderId="10" xfId="0" applyFont="1" applyBorder="1" applyAlignment="1" quotePrefix="1">
      <alignment horizontal="center"/>
    </xf>
    <xf numFmtId="0" fontId="10" fillId="0" borderId="13" xfId="0" applyFont="1" applyBorder="1" applyAlignment="1" quotePrefix="1">
      <alignment horizontal="center"/>
    </xf>
    <xf numFmtId="0" fontId="47" fillId="0" borderId="13" xfId="0" applyFont="1" applyBorder="1" applyAlignment="1" quotePrefix="1">
      <alignment horizontal="center"/>
    </xf>
    <xf numFmtId="0" fontId="10" fillId="0" borderId="27" xfId="0" applyFont="1" applyBorder="1" applyAlignment="1">
      <alignment vertical="top"/>
    </xf>
    <xf numFmtId="2" fontId="10" fillId="0" borderId="29" xfId="0" applyNumberFormat="1" applyFont="1" applyBorder="1" applyAlignment="1">
      <alignment horizontal="center" vertical="top"/>
    </xf>
    <xf numFmtId="2" fontId="10" fillId="0" borderId="39" xfId="0" applyNumberFormat="1" applyFont="1" applyBorder="1" applyAlignment="1">
      <alignment horizontal="center" vertical="top"/>
    </xf>
    <xf numFmtId="2" fontId="10" fillId="0" borderId="30" xfId="0" applyNumberFormat="1" applyFont="1" applyBorder="1" applyAlignment="1">
      <alignment horizontal="center" vertical="top"/>
    </xf>
    <xf numFmtId="0" fontId="10" fillId="0" borderId="29" xfId="0" applyFont="1" applyBorder="1" applyAlignment="1" quotePrefix="1">
      <alignment horizontal="center"/>
    </xf>
    <xf numFmtId="0" fontId="10" fillId="0" borderId="42" xfId="0" applyFont="1" applyBorder="1" applyAlignment="1" quotePrefix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 quotePrefix="1">
      <alignment horizontal="center" vertical="top"/>
    </xf>
    <xf numFmtId="0" fontId="10" fillId="0" borderId="0" xfId="0" applyFont="1" applyAlignment="1" quotePrefix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10" fillId="0" borderId="73" xfId="0" applyFont="1" applyBorder="1" applyAlignment="1">
      <alignment horizontal="center" vertical="justify"/>
    </xf>
    <xf numFmtId="0" fontId="46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74" xfId="0" applyFont="1" applyBorder="1" applyAlignment="1">
      <alignment horizontal="center" vertical="top"/>
    </xf>
    <xf numFmtId="0" fontId="10" fillId="0" borderId="10" xfId="0" applyFont="1" applyBorder="1" applyAlignment="1">
      <alignment vertical="justify"/>
    </xf>
    <xf numFmtId="0" fontId="10" fillId="0" borderId="7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 horizontal="center" vertical="justify"/>
    </xf>
    <xf numFmtId="0" fontId="10" fillId="0" borderId="54" xfId="0" applyFont="1" applyBorder="1" applyAlignment="1">
      <alignment horizontal="center" vertical="justify"/>
    </xf>
    <xf numFmtId="0" fontId="10" fillId="0" borderId="76" xfId="0" applyFont="1" applyBorder="1" applyAlignment="1" quotePrefix="1">
      <alignment horizontal="center"/>
    </xf>
    <xf numFmtId="0" fontId="52" fillId="0" borderId="0" xfId="0" applyFont="1" applyAlignment="1">
      <alignment/>
    </xf>
    <xf numFmtId="0" fontId="53" fillId="0" borderId="72" xfId="0" applyFont="1" applyBorder="1" applyAlignment="1">
      <alignment/>
    </xf>
    <xf numFmtId="0" fontId="10" fillId="0" borderId="12" xfId="0" applyFont="1" applyBorder="1" applyAlignment="1" quotePrefix="1">
      <alignment horizontal="center" vertical="top"/>
    </xf>
    <xf numFmtId="0" fontId="10" fillId="0" borderId="44" xfId="0" applyFont="1" applyBorder="1" applyAlignment="1" quotePrefix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46" fillId="0" borderId="31" xfId="0" applyFont="1" applyBorder="1" applyAlignment="1">
      <alignment horizontal="left" vertical="justify"/>
    </xf>
    <xf numFmtId="0" fontId="10" fillId="0" borderId="42" xfId="0" applyFont="1" applyBorder="1" applyAlignment="1" quotePrefix="1">
      <alignment horizontal="center" vertical="top"/>
    </xf>
    <xf numFmtId="0" fontId="52" fillId="0" borderId="31" xfId="0" applyFont="1" applyBorder="1" applyAlignment="1">
      <alignment/>
    </xf>
    <xf numFmtId="0" fontId="53" fillId="0" borderId="54" xfId="0" applyFont="1" applyBorder="1" applyAlignment="1">
      <alignment/>
    </xf>
    <xf numFmtId="0" fontId="10" fillId="0" borderId="73" xfId="0" applyFont="1" applyBorder="1" applyAlignment="1">
      <alignment vertical="top"/>
    </xf>
    <xf numFmtId="0" fontId="10" fillId="0" borderId="13" xfId="0" applyFont="1" applyBorder="1" applyAlignment="1">
      <alignment horizontal="justify" vertical="top"/>
    </xf>
    <xf numFmtId="0" fontId="47" fillId="0" borderId="19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54" xfId="0" applyFont="1" applyBorder="1" applyAlignment="1">
      <alignment vertical="top"/>
    </xf>
    <xf numFmtId="0" fontId="10" fillId="0" borderId="14" xfId="0" applyFont="1" applyBorder="1" applyAlignment="1">
      <alignment horizontal="center"/>
    </xf>
    <xf numFmtId="0" fontId="44" fillId="0" borderId="14" xfId="0" applyFont="1" applyBorder="1" applyAlignment="1" quotePrefix="1">
      <alignment horizontal="center"/>
    </xf>
    <xf numFmtId="16" fontId="10" fillId="0" borderId="14" xfId="0" applyNumberFormat="1" applyFont="1" applyBorder="1" applyAlignment="1" quotePrefix="1">
      <alignment horizontal="center"/>
    </xf>
    <xf numFmtId="0" fontId="10" fillId="0" borderId="21" xfId="0" applyFont="1" applyBorder="1" applyAlignment="1" quotePrefix="1">
      <alignment horizontal="center" vertical="top"/>
    </xf>
    <xf numFmtId="0" fontId="47" fillId="0" borderId="21" xfId="0" applyFont="1" applyBorder="1" applyAlignment="1" quotePrefix="1">
      <alignment horizontal="center" vertical="top"/>
    </xf>
    <xf numFmtId="0" fontId="10" fillId="0" borderId="75" xfId="0" applyFont="1" applyBorder="1" applyAlignment="1">
      <alignment horizontal="center" vertical="top"/>
    </xf>
    <xf numFmtId="0" fontId="10" fillId="0" borderId="13" xfId="0" applyFont="1" applyBorder="1" applyAlignment="1">
      <alignment vertical="top"/>
    </xf>
    <xf numFmtId="0" fontId="47" fillId="0" borderId="42" xfId="0" applyFont="1" applyBorder="1" applyAlignment="1" quotePrefix="1">
      <alignment horizontal="center"/>
    </xf>
    <xf numFmtId="0" fontId="10" fillId="0" borderId="67" xfId="0" applyFont="1" applyBorder="1" applyAlignment="1" quotePrefix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47" fillId="0" borderId="42" xfId="0" applyFont="1" applyBorder="1" applyAlignment="1">
      <alignment horizontal="center"/>
    </xf>
    <xf numFmtId="0" fontId="45" fillId="0" borderId="0" xfId="0" applyFont="1" applyAlignment="1">
      <alignment/>
    </xf>
    <xf numFmtId="49" fontId="10" fillId="0" borderId="42" xfId="0" applyNumberFormat="1" applyFont="1" applyFill="1" applyBorder="1" applyAlignment="1">
      <alignment horizontal="center" vertical="justify" wrapText="1"/>
    </xf>
    <xf numFmtId="49" fontId="10" fillId="0" borderId="42" xfId="0" applyNumberFormat="1" applyFont="1" applyBorder="1" applyAlignment="1">
      <alignment horizontal="center" vertical="justify" wrapText="1"/>
    </xf>
    <xf numFmtId="0" fontId="10" fillId="0" borderId="62" xfId="0" applyFont="1" applyBorder="1" applyAlignment="1">
      <alignment horizontal="center"/>
    </xf>
    <xf numFmtId="0" fontId="10" fillId="0" borderId="44" xfId="0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justify" wrapText="1"/>
    </xf>
    <xf numFmtId="0" fontId="10" fillId="0" borderId="73" xfId="0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16" fontId="10" fillId="0" borderId="74" xfId="0" applyNumberFormat="1" applyFont="1" applyBorder="1" applyAlignment="1" quotePrefix="1">
      <alignment horizontal="center"/>
    </xf>
    <xf numFmtId="0" fontId="11" fillId="0" borderId="72" xfId="0" applyFont="1" applyBorder="1" applyAlignment="1">
      <alignment/>
    </xf>
    <xf numFmtId="0" fontId="10" fillId="0" borderId="21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46" fillId="0" borderId="0" xfId="0" applyFont="1" applyBorder="1" applyAlignment="1">
      <alignment/>
    </xf>
    <xf numFmtId="0" fontId="10" fillId="0" borderId="73" xfId="0" applyFont="1" applyFill="1" applyBorder="1" applyAlignment="1">
      <alignment horizontal="left" vertical="top"/>
    </xf>
    <xf numFmtId="0" fontId="10" fillId="0" borderId="72" xfId="0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10" fillId="0" borderId="74" xfId="0" applyFont="1" applyBorder="1" applyAlignment="1">
      <alignment horizontal="justify" vertical="top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left" vertical="top"/>
    </xf>
    <xf numFmtId="0" fontId="10" fillId="0" borderId="72" xfId="0" applyFont="1" applyBorder="1" applyAlignment="1">
      <alignment horizontal="left" vertical="top"/>
    </xf>
    <xf numFmtId="49" fontId="57" fillId="0" borderId="10" xfId="0" applyNumberFormat="1" applyFont="1" applyBorder="1" applyAlignment="1">
      <alignment horizontal="center" vertical="justify" wrapText="1"/>
    </xf>
    <xf numFmtId="49" fontId="57" fillId="0" borderId="39" xfId="0" applyNumberFormat="1" applyFont="1" applyBorder="1" applyAlignment="1">
      <alignment horizontal="center" vertical="justify" wrapText="1"/>
    </xf>
    <xf numFmtId="0" fontId="53" fillId="0" borderId="54" xfId="0" applyFont="1" applyBorder="1" applyAlignment="1">
      <alignment vertical="top"/>
    </xf>
    <xf numFmtId="0" fontId="58" fillId="0" borderId="0" xfId="0" applyFont="1" applyAlignment="1">
      <alignment horizontal="justify"/>
    </xf>
    <xf numFmtId="0" fontId="10" fillId="0" borderId="73" xfId="0" applyFont="1" applyBorder="1" applyAlignment="1">
      <alignment horizontal="left" vertical="top"/>
    </xf>
    <xf numFmtId="49" fontId="57" fillId="0" borderId="14" xfId="0" applyNumberFormat="1" applyFont="1" applyFill="1" applyBorder="1" applyAlignment="1">
      <alignment horizontal="center" vertical="justify" wrapText="1"/>
    </xf>
    <xf numFmtId="49" fontId="10" fillId="0" borderId="14" xfId="0" applyNumberFormat="1" applyFont="1" applyFill="1" applyBorder="1" applyAlignment="1">
      <alignment horizontal="center" vertical="justify" wrapText="1"/>
    </xf>
    <xf numFmtId="49" fontId="57" fillId="0" borderId="10" xfId="0" applyNumberFormat="1" applyFont="1" applyFill="1" applyBorder="1" applyAlignment="1">
      <alignment horizontal="center" vertical="justify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57" fillId="0" borderId="42" xfId="0" applyNumberFormat="1" applyFont="1" applyFill="1" applyBorder="1" applyAlignment="1">
      <alignment horizontal="center" vertical="justify" wrapText="1"/>
    </xf>
    <xf numFmtId="0" fontId="10" fillId="0" borderId="54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73" xfId="0" applyFont="1" applyBorder="1" applyAlignment="1">
      <alignment horizontal="justify" vertical="top"/>
    </xf>
    <xf numFmtId="16" fontId="10" fillId="0" borderId="76" xfId="0" applyNumberFormat="1" applyFont="1" applyBorder="1" applyAlignment="1" quotePrefix="1">
      <alignment horizontal="center"/>
    </xf>
    <xf numFmtId="0" fontId="10" fillId="0" borderId="54" xfId="0" applyFont="1" applyBorder="1" applyAlignment="1">
      <alignment horizontal="justify" vertical="top"/>
    </xf>
    <xf numFmtId="16" fontId="10" fillId="0" borderId="0" xfId="0" applyNumberFormat="1" applyFont="1" applyBorder="1" applyAlignment="1" quotePrefix="1">
      <alignment horizontal="center"/>
    </xf>
    <xf numFmtId="0" fontId="10" fillId="0" borderId="39" xfId="0" applyFont="1" applyBorder="1" applyAlignment="1" quotePrefix="1">
      <alignment horizontal="center"/>
    </xf>
    <xf numFmtId="0" fontId="10" fillId="0" borderId="74" xfId="0" applyFont="1" applyBorder="1" applyAlignment="1">
      <alignment/>
    </xf>
    <xf numFmtId="0" fontId="47" fillId="0" borderId="14" xfId="0" applyFont="1" applyBorder="1" applyAlignment="1">
      <alignment horizontal="center" vertical="top"/>
    </xf>
    <xf numFmtId="0" fontId="10" fillId="0" borderId="27" xfId="0" applyFont="1" applyBorder="1" applyAlignment="1">
      <alignment horizontal="justify" vertical="top"/>
    </xf>
    <xf numFmtId="0" fontId="10" fillId="0" borderId="74" xfId="0" applyFont="1" applyFill="1" applyBorder="1" applyAlignment="1">
      <alignment vertical="justify"/>
    </xf>
    <xf numFmtId="2" fontId="10" fillId="0" borderId="66" xfId="0" applyNumberFormat="1" applyFont="1" applyBorder="1" applyAlignment="1">
      <alignment horizontal="center" vertical="top"/>
    </xf>
    <xf numFmtId="0" fontId="10" fillId="0" borderId="75" xfId="0" applyFont="1" applyFill="1" applyBorder="1" applyAlignment="1">
      <alignment vertical="justify"/>
    </xf>
    <xf numFmtId="0" fontId="10" fillId="0" borderId="20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66" xfId="0" applyFont="1" applyBorder="1" applyAlignment="1" quotePrefix="1">
      <alignment horizontal="center" vertical="top"/>
    </xf>
    <xf numFmtId="0" fontId="10" fillId="0" borderId="14" xfId="0" applyFont="1" applyBorder="1" applyAlignment="1" quotePrefix="1">
      <alignment horizontal="center" vertical="top"/>
    </xf>
    <xf numFmtId="0" fontId="10" fillId="0" borderId="42" xfId="0" applyFont="1" applyBorder="1" applyAlignment="1">
      <alignment horizontal="left" vertical="justify"/>
    </xf>
    <xf numFmtId="49" fontId="10" fillId="0" borderId="14" xfId="0" applyNumberFormat="1" applyFont="1" applyBorder="1" applyAlignment="1">
      <alignment horizontal="center" vertical="justify" wrapText="1"/>
    </xf>
    <xf numFmtId="49" fontId="47" fillId="0" borderId="42" xfId="0" applyNumberFormat="1" applyFont="1" applyFill="1" applyBorder="1" applyAlignment="1">
      <alignment horizontal="center" vertical="justify" wrapText="1"/>
    </xf>
    <xf numFmtId="0" fontId="10" fillId="0" borderId="13" xfId="0" applyFont="1" applyBorder="1" applyAlignment="1" quotePrefix="1">
      <alignment horizontal="center" vertical="top"/>
    </xf>
    <xf numFmtId="0" fontId="10" fillId="0" borderId="72" xfId="0" applyFont="1" applyBorder="1" applyAlignment="1" quotePrefix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76" xfId="0" applyFont="1" applyBorder="1" applyAlignment="1">
      <alignment horizontal="left" vertical="justify"/>
    </xf>
    <xf numFmtId="0" fontId="47" fillId="0" borderId="42" xfId="0" applyFont="1" applyBorder="1" applyAlignment="1">
      <alignment horizontal="left" vertical="justify"/>
    </xf>
    <xf numFmtId="0" fontId="64" fillId="0" borderId="0" xfId="0" applyFont="1" applyAlignment="1">
      <alignment horizontal="justify" vertical="top"/>
    </xf>
    <xf numFmtId="0" fontId="10" fillId="0" borderId="74" xfId="0" applyFont="1" applyBorder="1" applyAlignment="1" quotePrefix="1">
      <alignment horizontal="center" vertical="top"/>
    </xf>
    <xf numFmtId="0" fontId="10" fillId="0" borderId="42" xfId="0" applyFont="1" applyBorder="1" applyAlignment="1" quotePrefix="1">
      <alignment horizontal="center" vertical="justify"/>
    </xf>
    <xf numFmtId="0" fontId="10" fillId="0" borderId="54" xfId="0" applyFont="1" applyBorder="1" applyAlignment="1">
      <alignment horizontal="left"/>
    </xf>
    <xf numFmtId="0" fontId="10" fillId="0" borderId="27" xfId="0" applyFont="1" applyBorder="1" applyAlignment="1">
      <alignment horizontal="left" vertical="top"/>
    </xf>
    <xf numFmtId="192" fontId="32" fillId="0" borderId="39" xfId="33" applyNumberFormat="1" applyFont="1" applyBorder="1" applyAlignment="1">
      <alignment horizontal="left" vertical="top"/>
    </xf>
    <xf numFmtId="0" fontId="65" fillId="0" borderId="30" xfId="0" applyFont="1" applyBorder="1" applyAlignment="1">
      <alignment horizontal="center" vertical="top"/>
    </xf>
    <xf numFmtId="0" fontId="0" fillId="24" borderId="10" xfId="0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1" fillId="0" borderId="72" xfId="0" applyFont="1" applyBorder="1" applyAlignment="1">
      <alignment horizontal="center" vertical="top"/>
    </xf>
    <xf numFmtId="2" fontId="32" fillId="0" borderId="56" xfId="0" applyNumberFormat="1" applyFont="1" applyBorder="1" applyAlignment="1">
      <alignment horizontal="center" vertical="top"/>
    </xf>
    <xf numFmtId="2" fontId="1" fillId="0" borderId="72" xfId="0" applyNumberFormat="1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5" fillId="18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5" fillId="18" borderId="35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42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8" fillId="18" borderId="3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" fillId="0" borderId="64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top"/>
    </xf>
    <xf numFmtId="0" fontId="7" fillId="0" borderId="73" xfId="0" applyFont="1" applyBorder="1" applyAlignment="1">
      <alignment/>
    </xf>
    <xf numFmtId="0" fontId="1" fillId="0" borderId="59" xfId="0" applyFont="1" applyBorder="1" applyAlignment="1">
      <alignment horizontal="center" vertical="justify"/>
    </xf>
    <xf numFmtId="192" fontId="31" fillId="0" borderId="48" xfId="0" applyNumberFormat="1" applyFont="1" applyBorder="1" applyAlignment="1">
      <alignment horizontal="center" vertical="top"/>
    </xf>
    <xf numFmtId="2" fontId="15" fillId="18" borderId="11" xfId="0" applyNumberFormat="1" applyFont="1" applyFill="1" applyBorder="1" applyAlignment="1">
      <alignment horizontal="center" vertical="top"/>
    </xf>
    <xf numFmtId="0" fontId="36" fillId="0" borderId="13" xfId="0" applyFont="1" applyFill="1" applyBorder="1" applyAlignment="1">
      <alignment horizontal="left" vertical="top" wrapText="1"/>
    </xf>
    <xf numFmtId="0" fontId="32" fillId="0" borderId="30" xfId="0" applyFont="1" applyFill="1" applyBorder="1" applyAlignment="1">
      <alignment horizontal="center" vertical="top"/>
    </xf>
    <xf numFmtId="0" fontId="11" fillId="0" borderId="72" xfId="0" applyFont="1" applyBorder="1" applyAlignment="1">
      <alignment horizontal="center" vertical="top"/>
    </xf>
    <xf numFmtId="0" fontId="1" fillId="24" borderId="30" xfId="0" applyFont="1" applyFill="1" applyBorder="1" applyAlignment="1" quotePrefix="1">
      <alignment horizontal="center" vertical="top"/>
    </xf>
    <xf numFmtId="0" fontId="11" fillId="0" borderId="41" xfId="0" applyFont="1" applyBorder="1" applyAlignment="1">
      <alignment horizontal="center" vertical="top"/>
    </xf>
    <xf numFmtId="0" fontId="1" fillId="24" borderId="34" xfId="0" applyFont="1" applyFill="1" applyBorder="1" applyAlignment="1">
      <alignment horizontal="center" vertical="top"/>
    </xf>
    <xf numFmtId="0" fontId="1" fillId="24" borderId="67" xfId="0" applyFont="1" applyFill="1" applyBorder="1" applyAlignment="1">
      <alignment horizontal="center" vertical="top"/>
    </xf>
    <xf numFmtId="0" fontId="1" fillId="24" borderId="59" xfId="0" applyFont="1" applyFill="1" applyBorder="1" applyAlignment="1">
      <alignment horizontal="center" vertical="top"/>
    </xf>
    <xf numFmtId="1" fontId="11" fillId="0" borderId="77" xfId="0" applyNumberFormat="1" applyFont="1" applyBorder="1" applyAlignment="1">
      <alignment horizontal="center" vertical="top"/>
    </xf>
    <xf numFmtId="0" fontId="1" fillId="24" borderId="75" xfId="0" applyFont="1" applyFill="1" applyBorder="1" applyAlignment="1">
      <alignment horizontal="center" vertical="justify"/>
    </xf>
    <xf numFmtId="192" fontId="1" fillId="0" borderId="47" xfId="0" applyNumberFormat="1" applyFont="1" applyBorder="1" applyAlignment="1">
      <alignment horizontal="center" vertical="top"/>
    </xf>
    <xf numFmtId="0" fontId="33" fillId="0" borderId="16" xfId="0" applyFont="1" applyBorder="1" applyAlignment="1">
      <alignment horizontal="left" vertical="top" wrapText="1"/>
    </xf>
    <xf numFmtId="0" fontId="1" fillId="24" borderId="78" xfId="0" applyFont="1" applyFill="1" applyBorder="1" applyAlignment="1">
      <alignment horizontal="center" vertical="top"/>
    </xf>
    <xf numFmtId="0" fontId="1" fillId="24" borderId="79" xfId="0" applyFont="1" applyFill="1" applyBorder="1" applyAlignment="1">
      <alignment horizontal="center" vertical="top"/>
    </xf>
    <xf numFmtId="192" fontId="32" fillId="0" borderId="78" xfId="33" applyNumberFormat="1" applyFont="1" applyBorder="1" applyAlignment="1">
      <alignment horizontal="center" vertical="top"/>
    </xf>
    <xf numFmtId="2" fontId="1" fillId="24" borderId="79" xfId="0" applyNumberFormat="1" applyFont="1" applyFill="1" applyBorder="1" applyAlignment="1">
      <alignment horizontal="center" vertical="justify"/>
    </xf>
    <xf numFmtId="0" fontId="1" fillId="24" borderId="16" xfId="0" applyFont="1" applyFill="1" applyBorder="1" applyAlignment="1">
      <alignment horizontal="center" vertical="top"/>
    </xf>
    <xf numFmtId="0" fontId="1" fillId="24" borderId="80" xfId="0" applyFont="1" applyFill="1" applyBorder="1" applyAlignment="1">
      <alignment horizontal="center" vertical="top"/>
    </xf>
    <xf numFmtId="0" fontId="1" fillId="24" borderId="81" xfId="0" applyFont="1" applyFill="1" applyBorder="1" applyAlignment="1">
      <alignment horizontal="center" vertical="top"/>
    </xf>
    <xf numFmtId="0" fontId="33" fillId="0" borderId="18" xfId="0" applyFont="1" applyBorder="1" applyAlignment="1">
      <alignment horizontal="left" vertical="top" wrapText="1"/>
    </xf>
    <xf numFmtId="0" fontId="1" fillId="24" borderId="82" xfId="0" applyFont="1" applyFill="1" applyBorder="1" applyAlignment="1">
      <alignment horizontal="center" vertical="top"/>
    </xf>
    <xf numFmtId="0" fontId="1" fillId="24" borderId="83" xfId="0" applyFont="1" applyFill="1" applyBorder="1" applyAlignment="1">
      <alignment horizontal="center" vertical="top"/>
    </xf>
    <xf numFmtId="192" fontId="32" fillId="0" borderId="82" xfId="33" applyNumberFormat="1" applyFont="1" applyBorder="1" applyAlignment="1">
      <alignment horizontal="center" vertical="top"/>
    </xf>
    <xf numFmtId="2" fontId="1" fillId="24" borderId="83" xfId="0" applyNumberFormat="1" applyFont="1" applyFill="1" applyBorder="1" applyAlignment="1">
      <alignment horizontal="center" vertical="justify"/>
    </xf>
    <xf numFmtId="0" fontId="1" fillId="24" borderId="18" xfId="0" applyFont="1" applyFill="1" applyBorder="1" applyAlignment="1">
      <alignment horizontal="center" vertical="top"/>
    </xf>
    <xf numFmtId="0" fontId="1" fillId="24" borderId="84" xfId="0" applyFont="1" applyFill="1" applyBorder="1" applyAlignment="1">
      <alignment horizontal="center" vertical="top"/>
    </xf>
    <xf numFmtId="0" fontId="1" fillId="24" borderId="85" xfId="0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justify"/>
    </xf>
    <xf numFmtId="1" fontId="1" fillId="6" borderId="86" xfId="0" applyNumberFormat="1" applyFont="1" applyFill="1" applyBorder="1" applyAlignment="1">
      <alignment vertical="top"/>
    </xf>
    <xf numFmtId="2" fontId="1" fillId="6" borderId="13" xfId="0" applyNumberFormat="1" applyFont="1" applyFill="1" applyBorder="1" applyAlignment="1">
      <alignment vertical="top"/>
    </xf>
    <xf numFmtId="1" fontId="1" fillId="6" borderId="87" xfId="0" applyNumberFormat="1" applyFont="1" applyFill="1" applyBorder="1" applyAlignment="1">
      <alignment vertical="top"/>
    </xf>
    <xf numFmtId="2" fontId="1" fillId="6" borderId="42" xfId="0" applyNumberFormat="1" applyFont="1" applyFill="1" applyBorder="1" applyAlignment="1">
      <alignment horizontal="center" vertical="top"/>
    </xf>
    <xf numFmtId="0" fontId="1" fillId="24" borderId="54" xfId="0" applyFont="1" applyFill="1" applyBorder="1" applyAlignment="1">
      <alignment horizontal="center" vertical="justify"/>
    </xf>
    <xf numFmtId="0" fontId="11" fillId="0" borderId="30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vertical="top"/>
    </xf>
    <xf numFmtId="192" fontId="1" fillId="0" borderId="48" xfId="33" applyNumberFormat="1" applyFont="1" applyFill="1" applyBorder="1" applyAlignment="1">
      <alignment horizontal="center" vertical="top"/>
    </xf>
    <xf numFmtId="192" fontId="1" fillId="0" borderId="88" xfId="33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justify" vertical="top"/>
    </xf>
    <xf numFmtId="43" fontId="83" fillId="0" borderId="47" xfId="33" applyNumberFormat="1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0" fillId="24" borderId="13" xfId="0" applyFill="1" applyBorder="1" applyAlignment="1">
      <alignment vertical="top"/>
    </xf>
    <xf numFmtId="0" fontId="0" fillId="0" borderId="72" xfId="0" applyBorder="1" applyAlignment="1">
      <alignment horizontal="center" vertical="top"/>
    </xf>
    <xf numFmtId="0" fontId="38" fillId="0" borderId="56" xfId="0" applyFont="1" applyBorder="1" applyAlignment="1">
      <alignment horizontal="center" vertical="top"/>
    </xf>
    <xf numFmtId="192" fontId="1" fillId="0" borderId="39" xfId="33" applyNumberFormat="1" applyFont="1" applyBorder="1" applyAlignment="1">
      <alignment horizontal="center" vertical="top"/>
    </xf>
    <xf numFmtId="43" fontId="1" fillId="0" borderId="39" xfId="0" applyNumberFormat="1" applyFont="1" applyBorder="1" applyAlignment="1">
      <alignment horizontal="center" vertical="top"/>
    </xf>
    <xf numFmtId="43" fontId="32" fillId="0" borderId="78" xfId="33" applyNumberFormat="1" applyFont="1" applyBorder="1" applyAlignment="1">
      <alignment horizontal="center" vertical="top"/>
    </xf>
    <xf numFmtId="43" fontId="84" fillId="0" borderId="48" xfId="33" applyFont="1" applyBorder="1" applyAlignment="1">
      <alignment horizontal="center" vertical="top"/>
    </xf>
    <xf numFmtId="43" fontId="3" fillId="0" borderId="30" xfId="0" applyNumberFormat="1" applyFont="1" applyBorder="1" applyAlignment="1">
      <alignment horizontal="center" vertical="top"/>
    </xf>
    <xf numFmtId="43" fontId="3" fillId="0" borderId="71" xfId="0" applyNumberFormat="1" applyFont="1" applyBorder="1" applyAlignment="1">
      <alignment horizontal="center" vertical="top"/>
    </xf>
    <xf numFmtId="192" fontId="3" fillId="0" borderId="64" xfId="0" applyNumberFormat="1" applyFont="1" applyBorder="1" applyAlignment="1">
      <alignment horizontal="center" vertical="top"/>
    </xf>
    <xf numFmtId="2" fontId="32" fillId="0" borderId="38" xfId="0" applyNumberFormat="1" applyFont="1" applyFill="1" applyBorder="1" applyAlignment="1">
      <alignment horizontal="center" vertical="justify"/>
    </xf>
    <xf numFmtId="2" fontId="1" fillId="0" borderId="32" xfId="0" applyNumberFormat="1" applyFont="1" applyFill="1" applyBorder="1" applyAlignment="1">
      <alignment horizontal="center" vertical="top"/>
    </xf>
    <xf numFmtId="0" fontId="32" fillId="0" borderId="2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0" fillId="0" borderId="89" xfId="0" applyFont="1" applyBorder="1" applyAlignment="1">
      <alignment horizontal="center" vertical="top"/>
    </xf>
    <xf numFmtId="0" fontId="11" fillId="0" borderId="36" xfId="0" applyFont="1" applyBorder="1" applyAlignment="1">
      <alignment horizontal="justify" vertical="top"/>
    </xf>
    <xf numFmtId="0" fontId="0" fillId="24" borderId="32" xfId="0" applyFill="1" applyBorder="1" applyAlignment="1">
      <alignment/>
    </xf>
    <xf numFmtId="0" fontId="1" fillId="0" borderId="32" xfId="0" applyFont="1" applyBorder="1" applyAlignment="1">
      <alignment horizontal="center" vertical="top"/>
    </xf>
    <xf numFmtId="0" fontId="1" fillId="24" borderId="30" xfId="0" applyFont="1" applyFill="1" applyBorder="1" applyAlignment="1">
      <alignment vertical="top"/>
    </xf>
    <xf numFmtId="0" fontId="44" fillId="0" borderId="12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0" fontId="1" fillId="24" borderId="90" xfId="0" applyFont="1" applyFill="1" applyBorder="1" applyAlignment="1">
      <alignment horizontal="center" vertical="top"/>
    </xf>
    <xf numFmtId="0" fontId="1" fillId="24" borderId="91" xfId="0" applyFont="1" applyFill="1" applyBorder="1" applyAlignment="1">
      <alignment horizontal="center" vertical="top"/>
    </xf>
    <xf numFmtId="192" fontId="32" fillId="0" borderId="90" xfId="33" applyNumberFormat="1" applyFont="1" applyBorder="1" applyAlignment="1">
      <alignment horizontal="center" vertical="top"/>
    </xf>
    <xf numFmtId="2" fontId="1" fillId="24" borderId="91" xfId="0" applyNumberFormat="1" applyFont="1" applyFill="1" applyBorder="1" applyAlignment="1">
      <alignment horizontal="center" vertical="justify"/>
    </xf>
    <xf numFmtId="0" fontId="1" fillId="24" borderId="15" xfId="0" applyFont="1" applyFill="1" applyBorder="1" applyAlignment="1">
      <alignment horizontal="center" vertical="top"/>
    </xf>
    <xf numFmtId="0" fontId="1" fillId="24" borderId="92" xfId="0" applyFont="1" applyFill="1" applyBorder="1" applyAlignment="1">
      <alignment horizontal="center" vertical="top"/>
    </xf>
    <xf numFmtId="0" fontId="1" fillId="24" borderId="93" xfId="0" applyFont="1" applyFill="1" applyBorder="1" applyAlignment="1">
      <alignment horizontal="center" vertical="top"/>
    </xf>
    <xf numFmtId="0" fontId="33" fillId="0" borderId="12" xfId="0" applyFont="1" applyBorder="1" applyAlignment="1">
      <alignment horizontal="left" vertical="top" wrapText="1"/>
    </xf>
    <xf numFmtId="0" fontId="1" fillId="24" borderId="45" xfId="0" applyFont="1" applyFill="1" applyBorder="1" applyAlignment="1">
      <alignment horizontal="center" vertical="top"/>
    </xf>
    <xf numFmtId="0" fontId="1" fillId="24" borderId="50" xfId="0" applyFont="1" applyFill="1" applyBorder="1" applyAlignment="1">
      <alignment horizontal="center" vertical="top"/>
    </xf>
    <xf numFmtId="192" fontId="32" fillId="0" borderId="45" xfId="33" applyNumberFormat="1" applyFont="1" applyBorder="1" applyAlignment="1">
      <alignment horizontal="center" vertical="top"/>
    </xf>
    <xf numFmtId="2" fontId="1" fillId="24" borderId="50" xfId="0" applyNumberFormat="1" applyFont="1" applyFill="1" applyBorder="1" applyAlignment="1">
      <alignment horizontal="center" vertical="justify"/>
    </xf>
    <xf numFmtId="0" fontId="1" fillId="24" borderId="55" xfId="0" applyFont="1" applyFill="1" applyBorder="1" applyAlignment="1">
      <alignment horizontal="center" vertical="top"/>
    </xf>
    <xf numFmtId="0" fontId="1" fillId="24" borderId="5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1" fillId="0" borderId="94" xfId="0" applyFont="1" applyFill="1" applyBorder="1" applyAlignment="1">
      <alignment horizontal="center" vertical="justify"/>
    </xf>
    <xf numFmtId="0" fontId="1" fillId="24" borderId="30" xfId="0" applyFont="1" applyFill="1" applyBorder="1" applyAlignment="1" quotePrefix="1">
      <alignment horizontal="center" vertical="justify"/>
    </xf>
    <xf numFmtId="0" fontId="1" fillId="24" borderId="95" xfId="0" applyFont="1" applyFill="1" applyBorder="1" applyAlignment="1" quotePrefix="1">
      <alignment horizontal="center" vertical="justify"/>
    </xf>
    <xf numFmtId="0" fontId="1" fillId="24" borderId="28" xfId="0" applyFont="1" applyFill="1" applyBorder="1" applyAlignment="1" quotePrefix="1">
      <alignment horizontal="center" vertical="justify"/>
    </xf>
    <xf numFmtId="0" fontId="1" fillId="0" borderId="96" xfId="0" applyFont="1" applyBorder="1" applyAlignment="1">
      <alignment vertical="justify"/>
    </xf>
    <xf numFmtId="0" fontId="1" fillId="24" borderId="53" xfId="0" applyFont="1" applyFill="1" applyBorder="1" applyAlignment="1" quotePrefix="1">
      <alignment horizontal="center" vertical="justify"/>
    </xf>
    <xf numFmtId="0" fontId="1" fillId="24" borderId="50" xfId="0" applyFont="1" applyFill="1" applyBorder="1" applyAlignment="1" quotePrefix="1">
      <alignment horizontal="center" vertical="justify"/>
    </xf>
    <xf numFmtId="0" fontId="1" fillId="24" borderId="30" xfId="0" applyFont="1" applyFill="1" applyBorder="1" applyAlignment="1">
      <alignment horizontal="center" vertical="justify"/>
    </xf>
    <xf numFmtId="192" fontId="31" fillId="0" borderId="45" xfId="33" applyNumberFormat="1" applyFont="1" applyBorder="1" applyAlignment="1">
      <alignment horizontal="center" vertical="top"/>
    </xf>
    <xf numFmtId="192" fontId="31" fillId="0" borderId="45" xfId="0" applyNumberFormat="1" applyFont="1" applyBorder="1" applyAlignment="1">
      <alignment vertical="top"/>
    </xf>
    <xf numFmtId="0" fontId="1" fillId="0" borderId="97" xfId="0" applyFont="1" applyFill="1" applyBorder="1" applyAlignment="1">
      <alignment horizontal="center" vertical="top"/>
    </xf>
    <xf numFmtId="0" fontId="1" fillId="0" borderId="89" xfId="0" applyFont="1" applyFill="1" applyBorder="1" applyAlignment="1">
      <alignment horizontal="center" vertical="top"/>
    </xf>
    <xf numFmtId="43" fontId="32" fillId="24" borderId="23" xfId="33" applyFont="1" applyFill="1" applyBorder="1" applyAlignment="1">
      <alignment horizontal="center" vertical="top"/>
    </xf>
    <xf numFmtId="43" fontId="1" fillId="24" borderId="31" xfId="33" applyFont="1" applyFill="1" applyBorder="1" applyAlignment="1">
      <alignment horizontal="center" vertical="top"/>
    </xf>
    <xf numFmtId="43" fontId="84" fillId="0" borderId="39" xfId="0" applyNumberFormat="1" applyFont="1" applyBorder="1" applyAlignment="1">
      <alignment horizontal="center" vertical="top"/>
    </xf>
    <xf numFmtId="2" fontId="27" fillId="0" borderId="26" xfId="0" applyNumberFormat="1" applyFont="1" applyBorder="1" applyAlignment="1">
      <alignment horizontal="center" vertical="top"/>
    </xf>
    <xf numFmtId="0" fontId="87" fillId="4" borderId="35" xfId="0" applyFont="1" applyFill="1" applyBorder="1" applyAlignment="1">
      <alignment horizontal="center"/>
    </xf>
    <xf numFmtId="0" fontId="86" fillId="4" borderId="37" xfId="0" applyFont="1" applyFill="1" applyBorder="1" applyAlignment="1">
      <alignment horizontal="center"/>
    </xf>
    <xf numFmtId="0" fontId="86" fillId="4" borderId="27" xfId="0" applyFont="1" applyFill="1" applyBorder="1" applyAlignment="1">
      <alignment horizontal="center"/>
    </xf>
    <xf numFmtId="2" fontId="88" fillId="18" borderId="11" xfId="0" applyNumberFormat="1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 vertical="justify"/>
    </xf>
    <xf numFmtId="0" fontId="86" fillId="24" borderId="23" xfId="0" applyFont="1" applyFill="1" applyBorder="1" applyAlignment="1" quotePrefix="1">
      <alignment horizontal="center" vertical="justify"/>
    </xf>
    <xf numFmtId="0" fontId="86" fillId="24" borderId="31" xfId="0" applyFont="1" applyFill="1" applyBorder="1" applyAlignment="1" quotePrefix="1">
      <alignment horizontal="center" vertical="justify"/>
    </xf>
    <xf numFmtId="0" fontId="86" fillId="0" borderId="10" xfId="0" applyFont="1" applyFill="1" applyBorder="1" applyAlignment="1">
      <alignment horizontal="center" vertical="justify"/>
    </xf>
    <xf numFmtId="0" fontId="86" fillId="24" borderId="21" xfId="0" applyFont="1" applyFill="1" applyBorder="1" applyAlignment="1">
      <alignment horizontal="center" vertical="justify"/>
    </xf>
    <xf numFmtId="0" fontId="86" fillId="0" borderId="36" xfId="0" applyFont="1" applyFill="1" applyBorder="1" applyAlignment="1">
      <alignment horizontal="center" vertical="justify"/>
    </xf>
    <xf numFmtId="0" fontId="86" fillId="0" borderId="38" xfId="0" applyFont="1" applyFill="1" applyBorder="1" applyAlignment="1">
      <alignment horizontal="center" vertical="justify"/>
    </xf>
    <xf numFmtId="2" fontId="86" fillId="0" borderId="32" xfId="0" applyNumberFormat="1" applyFont="1" applyFill="1" applyBorder="1" applyAlignment="1">
      <alignment horizontal="center" vertical="justify"/>
    </xf>
    <xf numFmtId="2" fontId="88" fillId="18" borderId="11" xfId="0" applyNumberFormat="1" applyFont="1" applyFill="1" applyBorder="1" applyAlignment="1">
      <alignment horizontal="center" vertical="justify"/>
    </xf>
    <xf numFmtId="0" fontId="86" fillId="0" borderId="20" xfId="0" applyFont="1" applyFill="1" applyBorder="1" applyAlignment="1">
      <alignment horizontal="center" vertical="justify"/>
    </xf>
    <xf numFmtId="0" fontId="86" fillId="24" borderId="46" xfId="0" applyFont="1" applyFill="1" applyBorder="1" applyAlignment="1" quotePrefix="1">
      <alignment horizontal="center" vertical="justify"/>
    </xf>
    <xf numFmtId="0" fontId="86" fillId="24" borderId="52" xfId="0" applyFont="1" applyFill="1" applyBorder="1" applyAlignment="1" quotePrefix="1">
      <alignment horizontal="center" vertical="justify"/>
    </xf>
    <xf numFmtId="0" fontId="86" fillId="24" borderId="51" xfId="0" applyFont="1" applyFill="1" applyBorder="1" applyAlignment="1" quotePrefix="1">
      <alignment horizontal="center" vertical="justify"/>
    </xf>
    <xf numFmtId="0" fontId="86" fillId="24" borderId="30" xfId="0" applyFont="1" applyFill="1" applyBorder="1" applyAlignment="1" quotePrefix="1">
      <alignment horizontal="center" vertical="justify"/>
    </xf>
    <xf numFmtId="0" fontId="86" fillId="24" borderId="95" xfId="0" applyFont="1" applyFill="1" applyBorder="1" applyAlignment="1" quotePrefix="1">
      <alignment horizontal="center" vertical="justify"/>
    </xf>
    <xf numFmtId="0" fontId="86" fillId="24" borderId="28" xfId="0" applyFont="1" applyFill="1" applyBorder="1" applyAlignment="1" quotePrefix="1">
      <alignment horizontal="center" vertical="justify"/>
    </xf>
    <xf numFmtId="0" fontId="86" fillId="0" borderId="12" xfId="0" applyFont="1" applyFill="1" applyBorder="1" applyAlignment="1">
      <alignment horizontal="center" vertical="justify"/>
    </xf>
    <xf numFmtId="0" fontId="86" fillId="24" borderId="45" xfId="0" applyFont="1" applyFill="1" applyBorder="1" applyAlignment="1" quotePrefix="1">
      <alignment horizontal="center" vertical="justify"/>
    </xf>
    <xf numFmtId="0" fontId="86" fillId="24" borderId="53" xfId="0" applyFont="1" applyFill="1" applyBorder="1" applyAlignment="1" quotePrefix="1">
      <alignment horizontal="center" vertical="justify"/>
    </xf>
    <xf numFmtId="0" fontId="86" fillId="24" borderId="50" xfId="0" applyFont="1" applyFill="1" applyBorder="1" applyAlignment="1" quotePrefix="1">
      <alignment horizontal="center" vertical="justify"/>
    </xf>
    <xf numFmtId="0" fontId="86" fillId="0" borderId="12" xfId="0" applyFont="1" applyBorder="1" applyAlignment="1">
      <alignment horizontal="center" vertical="justify"/>
    </xf>
    <xf numFmtId="0" fontId="86" fillId="0" borderId="45" xfId="0" applyFont="1" applyFill="1" applyBorder="1" applyAlignment="1">
      <alignment horizontal="center" vertical="justify"/>
    </xf>
    <xf numFmtId="0" fontId="86" fillId="0" borderId="53" xfId="0" applyFont="1" applyFill="1" applyBorder="1" applyAlignment="1">
      <alignment horizontal="center" vertical="justify"/>
    </xf>
    <xf numFmtId="0" fontId="86" fillId="0" borderId="50" xfId="0" applyFont="1" applyFill="1" applyBorder="1" applyAlignment="1">
      <alignment horizontal="center" vertical="justify"/>
    </xf>
    <xf numFmtId="0" fontId="86" fillId="0" borderId="13" xfId="0" applyFont="1" applyBorder="1" applyAlignment="1">
      <alignment horizontal="center" vertical="justify"/>
    </xf>
    <xf numFmtId="0" fontId="86" fillId="24" borderId="30" xfId="0" applyFont="1" applyFill="1" applyBorder="1" applyAlignment="1">
      <alignment horizontal="center" vertical="justify"/>
    </xf>
    <xf numFmtId="0" fontId="86" fillId="24" borderId="55" xfId="0" applyFont="1" applyFill="1" applyBorder="1" applyAlignment="1">
      <alignment horizontal="center" vertical="justify"/>
    </xf>
    <xf numFmtId="0" fontId="86" fillId="24" borderId="28" xfId="0" applyFont="1" applyFill="1" applyBorder="1" applyAlignment="1">
      <alignment horizontal="center" vertical="justify"/>
    </xf>
    <xf numFmtId="0" fontId="86" fillId="24" borderId="12" xfId="0" applyFont="1" applyFill="1" applyBorder="1" applyAlignment="1">
      <alignment horizontal="center" vertical="top"/>
    </xf>
    <xf numFmtId="0" fontId="86" fillId="24" borderId="45" xfId="0" applyFont="1" applyFill="1" applyBorder="1" applyAlignment="1">
      <alignment horizontal="center" vertical="top"/>
    </xf>
    <xf numFmtId="0" fontId="86" fillId="24" borderId="55" xfId="0" applyFont="1" applyFill="1" applyBorder="1" applyAlignment="1">
      <alignment horizontal="center" vertical="top"/>
    </xf>
    <xf numFmtId="0" fontId="86" fillId="24" borderId="50" xfId="0" applyFont="1" applyFill="1" applyBorder="1" applyAlignment="1">
      <alignment horizontal="center" vertical="top"/>
    </xf>
    <xf numFmtId="0" fontId="86" fillId="0" borderId="10" xfId="0" applyFont="1" applyBorder="1" applyAlignment="1">
      <alignment horizontal="center" vertical="top"/>
    </xf>
    <xf numFmtId="0" fontId="86" fillId="0" borderId="39" xfId="0" applyFont="1" applyFill="1" applyBorder="1" applyAlignment="1">
      <alignment horizontal="center" vertical="top"/>
    </xf>
    <xf numFmtId="0" fontId="86" fillId="0" borderId="23" xfId="0" applyFont="1" applyFill="1" applyBorder="1" applyAlignment="1">
      <alignment horizontal="center" vertical="top"/>
    </xf>
    <xf numFmtId="0" fontId="86" fillId="24" borderId="42" xfId="0" applyFont="1" applyFill="1" applyBorder="1" applyAlignment="1">
      <alignment horizontal="center" vertical="top"/>
    </xf>
    <xf numFmtId="0" fontId="86" fillId="24" borderId="29" xfId="0" applyFont="1" applyFill="1" applyBorder="1" applyAlignment="1">
      <alignment horizontal="center" vertical="top"/>
    </xf>
    <xf numFmtId="0" fontId="86" fillId="24" borderId="22" xfId="0" applyFont="1" applyFill="1" applyBorder="1" applyAlignment="1">
      <alignment horizontal="center" vertical="top"/>
    </xf>
    <xf numFmtId="0" fontId="86" fillId="24" borderId="25" xfId="0" applyFont="1" applyFill="1" applyBorder="1" applyAlignment="1">
      <alignment horizontal="center" vertical="top"/>
    </xf>
    <xf numFmtId="0" fontId="86" fillId="24" borderId="13" xfId="0" applyFont="1" applyFill="1" applyBorder="1" applyAlignment="1">
      <alignment horizontal="center" vertical="top"/>
    </xf>
    <xf numFmtId="0" fontId="86" fillId="24" borderId="30" xfId="0" applyFont="1" applyFill="1" applyBorder="1" applyAlignment="1">
      <alignment horizontal="center" vertical="top"/>
    </xf>
    <xf numFmtId="0" fontId="86" fillId="24" borderId="56" xfId="0" applyFont="1" applyFill="1" applyBorder="1" applyAlignment="1">
      <alignment horizontal="center" vertical="top"/>
    </xf>
    <xf numFmtId="0" fontId="86" fillId="24" borderId="28" xfId="0" applyFont="1" applyFill="1" applyBorder="1" applyAlignment="1">
      <alignment horizontal="center" vertical="top"/>
    </xf>
    <xf numFmtId="0" fontId="86" fillId="0" borderId="21" xfId="0" applyFont="1" applyBorder="1" applyAlignment="1">
      <alignment horizontal="center" vertical="justify"/>
    </xf>
    <xf numFmtId="2" fontId="86" fillId="0" borderId="38" xfId="0" applyNumberFormat="1" applyFont="1" applyFill="1" applyBorder="1" applyAlignment="1">
      <alignment horizontal="center" vertical="justify"/>
    </xf>
    <xf numFmtId="2" fontId="86" fillId="0" borderId="59" xfId="0" applyNumberFormat="1" applyFont="1" applyFill="1" applyBorder="1" applyAlignment="1">
      <alignment horizontal="center" vertical="top"/>
    </xf>
    <xf numFmtId="0" fontId="86" fillId="24" borderId="64" xfId="0" applyFont="1" applyFill="1" applyBorder="1" applyAlignment="1">
      <alignment horizontal="center" vertical="top"/>
    </xf>
    <xf numFmtId="0" fontId="86" fillId="24" borderId="58" xfId="0" applyFont="1" applyFill="1" applyBorder="1" applyAlignment="1">
      <alignment horizontal="center" vertical="top"/>
    </xf>
    <xf numFmtId="0" fontId="86" fillId="24" borderId="10" xfId="0" applyFont="1" applyFill="1" applyBorder="1" applyAlignment="1">
      <alignment horizontal="center" vertical="top"/>
    </xf>
    <xf numFmtId="0" fontId="86" fillId="24" borderId="39" xfId="0" applyFont="1" applyFill="1" applyBorder="1" applyAlignment="1">
      <alignment horizontal="center" vertical="top"/>
    </xf>
    <xf numFmtId="0" fontId="86" fillId="24" borderId="23" xfId="0" applyFont="1" applyFill="1" applyBorder="1" applyAlignment="1">
      <alignment horizontal="center" vertical="top"/>
    </xf>
    <xf numFmtId="0" fontId="86" fillId="24" borderId="26" xfId="0" applyFont="1" applyFill="1" applyBorder="1" applyAlignment="1">
      <alignment horizontal="center" vertical="top"/>
    </xf>
    <xf numFmtId="2" fontId="86" fillId="24" borderId="12" xfId="0" applyNumberFormat="1" applyFont="1" applyFill="1" applyBorder="1" applyAlignment="1">
      <alignment horizontal="center" vertical="top"/>
    </xf>
    <xf numFmtId="1" fontId="86" fillId="0" borderId="45" xfId="0" applyNumberFormat="1" applyFont="1" applyBorder="1" applyAlignment="1">
      <alignment horizontal="center" vertical="top"/>
    </xf>
    <xf numFmtId="2" fontId="86" fillId="0" borderId="55" xfId="0" applyNumberFormat="1" applyFont="1" applyBorder="1" applyAlignment="1">
      <alignment horizontal="center" vertical="top"/>
    </xf>
    <xf numFmtId="2" fontId="86" fillId="0" borderId="50" xfId="0" applyNumberFormat="1" applyFont="1" applyBorder="1" applyAlignment="1">
      <alignment horizontal="center" vertical="top"/>
    </xf>
    <xf numFmtId="0" fontId="86" fillId="0" borderId="39" xfId="0" applyFont="1" applyBorder="1" applyAlignment="1">
      <alignment horizontal="center" vertical="top"/>
    </xf>
    <xf numFmtId="0" fontId="86" fillId="0" borderId="23" xfId="0" applyFont="1" applyBorder="1" applyAlignment="1">
      <alignment horizontal="center" vertical="top"/>
    </xf>
    <xf numFmtId="0" fontId="86" fillId="0" borderId="26" xfId="0" applyFont="1" applyBorder="1" applyAlignment="1">
      <alignment horizontal="center" vertical="top"/>
    </xf>
    <xf numFmtId="0" fontId="86" fillId="24" borderId="21" xfId="0" applyFont="1" applyFill="1" applyBorder="1" applyAlignment="1">
      <alignment horizontal="center" vertical="top"/>
    </xf>
    <xf numFmtId="0" fontId="86" fillId="0" borderId="36" xfId="0" applyFont="1" applyBorder="1" applyAlignment="1">
      <alignment horizontal="center" vertical="top"/>
    </xf>
    <xf numFmtId="0" fontId="86" fillId="0" borderId="38" xfId="0" applyFont="1" applyBorder="1" applyAlignment="1">
      <alignment horizontal="center" vertical="top"/>
    </xf>
    <xf numFmtId="0" fontId="86" fillId="0" borderId="59" xfId="0" applyFont="1" applyBorder="1" applyAlignment="1">
      <alignment horizontal="center" vertical="top"/>
    </xf>
    <xf numFmtId="2" fontId="88" fillId="18" borderId="11" xfId="0" applyNumberFormat="1" applyFont="1" applyFill="1" applyBorder="1" applyAlignment="1">
      <alignment horizontal="center" vertical="top"/>
    </xf>
    <xf numFmtId="1" fontId="86" fillId="0" borderId="10" xfId="0" applyNumberFormat="1" applyFont="1" applyFill="1" applyBorder="1" applyAlignment="1">
      <alignment horizontal="center" vertical="justify"/>
    </xf>
    <xf numFmtId="0" fontId="86" fillId="24" borderId="39" xfId="0" applyFont="1" applyFill="1" applyBorder="1" applyAlignment="1">
      <alignment horizontal="center" vertical="justify"/>
    </xf>
    <xf numFmtId="0" fontId="86" fillId="24" borderId="60" xfId="0" applyFont="1" applyFill="1" applyBorder="1" applyAlignment="1">
      <alignment horizontal="center" vertical="justify"/>
    </xf>
    <xf numFmtId="0" fontId="86" fillId="24" borderId="49" xfId="0" applyFont="1" applyFill="1" applyBorder="1" applyAlignment="1">
      <alignment horizontal="center" vertical="justify"/>
    </xf>
    <xf numFmtId="0" fontId="86" fillId="0" borderId="21" xfId="0" applyFont="1" applyFill="1" applyBorder="1" applyAlignment="1">
      <alignment horizontal="center" vertical="justify"/>
    </xf>
    <xf numFmtId="0" fontId="86" fillId="24" borderId="36" xfId="0" applyFont="1" applyFill="1" applyBorder="1" applyAlignment="1">
      <alignment horizontal="center" vertical="justify"/>
    </xf>
    <xf numFmtId="0" fontId="86" fillId="24" borderId="38" xfId="0" applyFont="1" applyFill="1" applyBorder="1" applyAlignment="1">
      <alignment horizontal="center" vertical="justify"/>
    </xf>
    <xf numFmtId="0" fontId="86" fillId="24" borderId="59" xfId="0" applyFont="1" applyFill="1" applyBorder="1" applyAlignment="1">
      <alignment horizontal="center" vertical="justify"/>
    </xf>
    <xf numFmtId="0" fontId="86" fillId="24" borderId="46" xfId="0" applyFont="1" applyFill="1" applyBorder="1" applyAlignment="1">
      <alignment horizontal="center" vertical="justify"/>
    </xf>
    <xf numFmtId="0" fontId="86" fillId="24" borderId="61" xfId="0" applyFont="1" applyFill="1" applyBorder="1" applyAlignment="1">
      <alignment horizontal="center" vertical="justify"/>
    </xf>
    <xf numFmtId="0" fontId="86" fillId="24" borderId="51" xfId="0" applyFont="1" applyFill="1" applyBorder="1" applyAlignment="1">
      <alignment horizontal="center" vertical="justify"/>
    </xf>
    <xf numFmtId="0" fontId="86" fillId="24" borderId="45" xfId="0" applyFont="1" applyFill="1" applyBorder="1" applyAlignment="1">
      <alignment horizontal="center" vertical="justify"/>
    </xf>
    <xf numFmtId="0" fontId="86" fillId="24" borderId="50" xfId="0" applyFont="1" applyFill="1" applyBorder="1" applyAlignment="1">
      <alignment horizontal="center" vertical="justify"/>
    </xf>
    <xf numFmtId="0" fontId="86" fillId="24" borderId="36" xfId="0" applyFont="1" applyFill="1" applyBorder="1" applyAlignment="1">
      <alignment horizontal="center" vertical="top"/>
    </xf>
    <xf numFmtId="0" fontId="86" fillId="24" borderId="38" xfId="0" applyFont="1" applyFill="1" applyBorder="1" applyAlignment="1">
      <alignment horizontal="center" vertical="top"/>
    </xf>
    <xf numFmtId="0" fontId="86" fillId="24" borderId="59" xfId="0" applyFont="1" applyFill="1" applyBorder="1" applyAlignment="1">
      <alignment horizontal="center" vertical="top"/>
    </xf>
    <xf numFmtId="2" fontId="86" fillId="0" borderId="28" xfId="0" applyNumberFormat="1" applyFont="1" applyBorder="1" applyAlignment="1">
      <alignment horizontal="center" vertical="top"/>
    </xf>
    <xf numFmtId="0" fontId="86" fillId="0" borderId="72" xfId="0" applyFont="1" applyBorder="1" applyAlignment="1">
      <alignment horizontal="center" vertical="top"/>
    </xf>
    <xf numFmtId="2" fontId="86" fillId="0" borderId="56" xfId="0" applyNumberFormat="1" applyFont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top"/>
    </xf>
    <xf numFmtId="0" fontId="86" fillId="0" borderId="31" xfId="0" applyFont="1" applyBorder="1" applyAlignment="1">
      <alignment horizontal="center" vertical="justify"/>
    </xf>
    <xf numFmtId="0" fontId="86" fillId="0" borderId="32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2" fontId="27" fillId="0" borderId="23" xfId="0" applyNumberFormat="1" applyFont="1" applyBorder="1" applyAlignment="1">
      <alignment horizontal="center" vertical="top"/>
    </xf>
    <xf numFmtId="2" fontId="88" fillId="18" borderId="40" xfId="0" applyNumberFormat="1" applyFont="1" applyFill="1" applyBorder="1" applyAlignment="1">
      <alignment vertical="justify"/>
    </xf>
    <xf numFmtId="2" fontId="88" fillId="18" borderId="24" xfId="0" applyNumberFormat="1" applyFont="1" applyFill="1" applyBorder="1" applyAlignment="1">
      <alignment vertical="justify"/>
    </xf>
    <xf numFmtId="0" fontId="86" fillId="0" borderId="20" xfId="0" applyFont="1" applyBorder="1" applyAlignment="1">
      <alignment horizontal="center" vertical="justify"/>
    </xf>
    <xf numFmtId="0" fontId="26" fillId="24" borderId="21" xfId="0" applyFont="1" applyFill="1" applyBorder="1" applyAlignment="1">
      <alignment horizontal="center" vertical="top"/>
    </xf>
    <xf numFmtId="43" fontId="26" fillId="0" borderId="59" xfId="33" applyFont="1" applyBorder="1" applyAlignment="1">
      <alignment horizontal="center" vertical="top"/>
    </xf>
    <xf numFmtId="43" fontId="86" fillId="24" borderId="23" xfId="33" applyFont="1" applyFill="1" applyBorder="1" applyAlignment="1">
      <alignment horizontal="center" vertical="top"/>
    </xf>
    <xf numFmtId="43" fontId="86" fillId="24" borderId="26" xfId="33" applyFont="1" applyFill="1" applyBorder="1" applyAlignment="1">
      <alignment horizontal="center" vertical="top"/>
    </xf>
    <xf numFmtId="0" fontId="86" fillId="24" borderId="19" xfId="0" applyFont="1" applyFill="1" applyBorder="1" applyAlignment="1">
      <alignment horizontal="center" vertical="top"/>
    </xf>
    <xf numFmtId="0" fontId="86" fillId="24" borderId="69" xfId="0" applyFont="1" applyFill="1" applyBorder="1" applyAlignment="1">
      <alignment horizontal="center" vertical="top"/>
    </xf>
    <xf numFmtId="0" fontId="86" fillId="0" borderId="10" xfId="0" applyFont="1" applyBorder="1" applyAlignment="1">
      <alignment horizontal="center" vertical="justify"/>
    </xf>
    <xf numFmtId="0" fontId="86" fillId="0" borderId="55" xfId="0" applyFont="1" applyFill="1" applyBorder="1" applyAlignment="1">
      <alignment horizontal="center" vertical="justify"/>
    </xf>
    <xf numFmtId="0" fontId="86" fillId="24" borderId="23" xfId="0" applyFont="1" applyFill="1" applyBorder="1" applyAlignment="1">
      <alignment horizontal="center" vertical="justify"/>
    </xf>
    <xf numFmtId="0" fontId="86" fillId="24" borderId="26" xfId="0" applyFont="1" applyFill="1" applyBorder="1" applyAlignment="1">
      <alignment horizontal="center" vertical="justify"/>
    </xf>
    <xf numFmtId="0" fontId="26" fillId="24" borderId="13" xfId="0" applyFont="1" applyFill="1" applyBorder="1" applyAlignment="1">
      <alignment horizontal="center" vertical="top"/>
    </xf>
    <xf numFmtId="0" fontId="26" fillId="0" borderId="72" xfId="0" applyFont="1" applyBorder="1" applyAlignment="1">
      <alignment horizontal="center" vertical="top"/>
    </xf>
    <xf numFmtId="0" fontId="26" fillId="0" borderId="56" xfId="0" applyFont="1" applyBorder="1" applyAlignment="1">
      <alignment horizontal="center" vertical="top"/>
    </xf>
    <xf numFmtId="0" fontId="26" fillId="0" borderId="28" xfId="0" applyFont="1" applyBorder="1" applyAlignment="1">
      <alignment horizontal="center" vertical="top"/>
    </xf>
    <xf numFmtId="2" fontId="88" fillId="18" borderId="19" xfId="0" applyNumberFormat="1" applyFont="1" applyFill="1" applyBorder="1" applyAlignment="1">
      <alignment horizontal="center" vertical="justify"/>
    </xf>
    <xf numFmtId="0" fontId="86" fillId="24" borderId="16" xfId="0" applyFont="1" applyFill="1" applyBorder="1" applyAlignment="1">
      <alignment horizontal="center" vertical="top"/>
    </xf>
    <xf numFmtId="0" fontId="86" fillId="24" borderId="78" xfId="0" applyFont="1" applyFill="1" applyBorder="1" applyAlignment="1">
      <alignment horizontal="center" vertical="top"/>
    </xf>
    <xf numFmtId="0" fontId="86" fillId="24" borderId="80" xfId="0" applyFont="1" applyFill="1" applyBorder="1" applyAlignment="1">
      <alignment horizontal="center" vertical="top"/>
    </xf>
    <xf numFmtId="0" fontId="86" fillId="24" borderId="79" xfId="0" applyFont="1" applyFill="1" applyBorder="1" applyAlignment="1">
      <alignment horizontal="center" vertical="top"/>
    </xf>
    <xf numFmtId="0" fontId="86" fillId="24" borderId="18" xfId="0" applyFont="1" applyFill="1" applyBorder="1" applyAlignment="1">
      <alignment horizontal="center" vertical="top"/>
    </xf>
    <xf numFmtId="0" fontId="86" fillId="24" borderId="82" xfId="0" applyFont="1" applyFill="1" applyBorder="1" applyAlignment="1">
      <alignment horizontal="center" vertical="top"/>
    </xf>
    <xf numFmtId="0" fontId="86" fillId="24" borderId="84" xfId="0" applyFont="1" applyFill="1" applyBorder="1" applyAlignment="1">
      <alignment horizontal="center" vertical="top"/>
    </xf>
    <xf numFmtId="0" fontId="86" fillId="24" borderId="83" xfId="0" applyFont="1" applyFill="1" applyBorder="1" applyAlignment="1">
      <alignment horizontal="center" vertical="top"/>
    </xf>
    <xf numFmtId="0" fontId="86" fillId="24" borderId="15" xfId="0" applyFont="1" applyFill="1" applyBorder="1" applyAlignment="1">
      <alignment horizontal="center" vertical="top"/>
    </xf>
    <xf numFmtId="0" fontId="86" fillId="24" borderId="90" xfId="0" applyFont="1" applyFill="1" applyBorder="1" applyAlignment="1">
      <alignment horizontal="center" vertical="top"/>
    </xf>
    <xf numFmtId="0" fontId="86" fillId="24" borderId="92" xfId="0" applyFont="1" applyFill="1" applyBorder="1" applyAlignment="1">
      <alignment horizontal="center" vertical="top"/>
    </xf>
    <xf numFmtId="0" fontId="86" fillId="24" borderId="91" xfId="0" applyFont="1" applyFill="1" applyBorder="1" applyAlignment="1">
      <alignment horizontal="center" vertical="top"/>
    </xf>
    <xf numFmtId="2" fontId="89" fillId="18" borderId="11" xfId="0" applyNumberFormat="1" applyFont="1" applyFill="1" applyBorder="1" applyAlignment="1">
      <alignment horizontal="center" vertical="justify"/>
    </xf>
    <xf numFmtId="43" fontId="86" fillId="0" borderId="26" xfId="33" applyFont="1" applyFill="1" applyBorder="1" applyAlignment="1">
      <alignment horizontal="center" vertical="top"/>
    </xf>
    <xf numFmtId="0" fontId="26" fillId="0" borderId="67" xfId="0" applyFont="1" applyBorder="1" applyAlignment="1">
      <alignment horizontal="center" vertical="top"/>
    </xf>
    <xf numFmtId="0" fontId="26" fillId="0" borderId="38" xfId="0" applyFont="1" applyBorder="1" applyAlignment="1">
      <alignment horizontal="center" vertical="top"/>
    </xf>
    <xf numFmtId="2" fontId="27" fillId="18" borderId="11" xfId="0" applyNumberFormat="1" applyFont="1" applyFill="1" applyBorder="1" applyAlignment="1">
      <alignment horizontal="center" vertical="justify"/>
    </xf>
    <xf numFmtId="0" fontId="27" fillId="0" borderId="0" xfId="0" applyFont="1" applyAlignment="1">
      <alignment horizontal="center" vertical="top"/>
    </xf>
    <xf numFmtId="0" fontId="27" fillId="0" borderId="0" xfId="0" applyFont="1" applyFill="1" applyAlignment="1">
      <alignment horizontal="justify" vertical="top"/>
    </xf>
    <xf numFmtId="0" fontId="26" fillId="0" borderId="0" xfId="0" applyFont="1" applyAlignment="1">
      <alignment horizontal="center" vertical="justify"/>
    </xf>
    <xf numFmtId="0" fontId="26" fillId="0" borderId="0" xfId="0" applyFont="1" applyFill="1" applyAlignment="1">
      <alignment horizontal="center" vertical="justify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43" fontId="1" fillId="0" borderId="97" xfId="0" applyNumberFormat="1" applyFont="1" applyBorder="1" applyAlignment="1">
      <alignment horizontal="center" vertical="top"/>
    </xf>
    <xf numFmtId="43" fontId="32" fillId="0" borderId="39" xfId="33" applyNumberFormat="1" applyFont="1" applyBorder="1" applyAlignment="1">
      <alignment horizontal="center" vertical="top"/>
    </xf>
    <xf numFmtId="43" fontId="90" fillId="0" borderId="64" xfId="33" applyNumberFormat="1" applyFont="1" applyBorder="1" applyAlignment="1">
      <alignment horizontal="center" vertical="top"/>
    </xf>
    <xf numFmtId="43" fontId="84" fillId="0" borderId="30" xfId="0" applyNumberFormat="1" applyFont="1" applyBorder="1" applyAlignment="1">
      <alignment horizontal="center" vertical="top"/>
    </xf>
    <xf numFmtId="0" fontId="13" fillId="0" borderId="47" xfId="0" applyFont="1" applyBorder="1" applyAlignment="1">
      <alignment horizontal="center" vertical="top"/>
    </xf>
    <xf numFmtId="0" fontId="16" fillId="0" borderId="74" xfId="0" applyFont="1" applyBorder="1" applyAlignment="1">
      <alignment horizontal="center" vertical="justify"/>
    </xf>
    <xf numFmtId="0" fontId="1" fillId="0" borderId="10" xfId="0" applyFont="1" applyBorder="1" applyAlignment="1">
      <alignment horizontal="justify" vertical="top"/>
    </xf>
    <xf numFmtId="0" fontId="86" fillId="0" borderId="46" xfId="0" applyFont="1" applyFill="1" applyBorder="1" applyAlignment="1">
      <alignment horizontal="center" vertical="top"/>
    </xf>
    <xf numFmtId="2" fontId="1" fillId="0" borderId="25" xfId="0" applyNumberFormat="1" applyFont="1" applyFill="1" applyBorder="1" applyAlignment="1">
      <alignment horizontal="center" vertical="top"/>
    </xf>
    <xf numFmtId="2" fontId="1" fillId="0" borderId="28" xfId="0" applyNumberFormat="1" applyFont="1" applyFill="1" applyBorder="1" applyAlignment="1">
      <alignment horizontal="center" vertical="top"/>
    </xf>
    <xf numFmtId="0" fontId="86" fillId="0" borderId="32" xfId="0" applyFont="1" applyFill="1" applyBorder="1" applyAlignment="1">
      <alignment horizontal="center" vertical="top"/>
    </xf>
    <xf numFmtId="0" fontId="86" fillId="0" borderId="62" xfId="0" applyFont="1" applyFill="1" applyBorder="1" applyAlignment="1">
      <alignment horizontal="center" vertical="top"/>
    </xf>
    <xf numFmtId="0" fontId="86" fillId="0" borderId="29" xfId="0" applyFont="1" applyBorder="1" applyAlignment="1">
      <alignment horizontal="center" vertical="top"/>
    </xf>
    <xf numFmtId="0" fontId="86" fillId="0" borderId="54" xfId="0" applyFont="1" applyFill="1" applyBorder="1" applyAlignment="1">
      <alignment horizontal="center" vertical="top"/>
    </xf>
    <xf numFmtId="0" fontId="86" fillId="0" borderId="29" xfId="0" applyFont="1" applyFill="1" applyBorder="1" applyAlignment="1">
      <alignment horizontal="center" vertical="top"/>
    </xf>
    <xf numFmtId="0" fontId="86" fillId="0" borderId="30" xfId="0" applyFont="1" applyFill="1" applyBorder="1" applyAlignment="1">
      <alignment horizontal="center" vertical="top"/>
    </xf>
    <xf numFmtId="0" fontId="86" fillId="0" borderId="36" xfId="0" applyFont="1" applyFill="1" applyBorder="1" applyAlignment="1">
      <alignment horizontal="center" vertical="top"/>
    </xf>
    <xf numFmtId="2" fontId="1" fillId="0" borderId="59" xfId="0" applyNumberFormat="1" applyFont="1" applyFill="1" applyBorder="1" applyAlignment="1">
      <alignment horizontal="center" vertical="top"/>
    </xf>
    <xf numFmtId="2" fontId="1" fillId="0" borderId="51" xfId="0" applyNumberFormat="1" applyFont="1" applyFill="1" applyBorder="1" applyAlignment="1">
      <alignment horizontal="center" vertical="top"/>
    </xf>
    <xf numFmtId="2" fontId="32" fillId="0" borderId="98" xfId="0" applyNumberFormat="1" applyFont="1" applyFill="1" applyBorder="1" applyAlignment="1">
      <alignment horizontal="center" vertical="top"/>
    </xf>
    <xf numFmtId="2" fontId="32" fillId="0" borderId="99" xfId="0" applyNumberFormat="1" applyFont="1" applyFill="1" applyBorder="1" applyAlignment="1">
      <alignment horizontal="center" vertical="top"/>
    </xf>
    <xf numFmtId="0" fontId="86" fillId="0" borderId="43" xfId="0" applyFont="1" applyFill="1" applyBorder="1" applyAlignment="1">
      <alignment horizontal="center" vertical="top"/>
    </xf>
    <xf numFmtId="0" fontId="1" fillId="0" borderId="87" xfId="0" applyFont="1" applyFill="1" applyBorder="1" applyAlignment="1">
      <alignment horizontal="center" vertical="top"/>
    </xf>
    <xf numFmtId="2" fontId="27" fillId="0" borderId="69" xfId="0" applyNumberFormat="1" applyFont="1" applyBorder="1" applyAlignment="1">
      <alignment horizontal="center" vertical="top"/>
    </xf>
    <xf numFmtId="2" fontId="27" fillId="0" borderId="22" xfId="0" applyNumberFormat="1" applyFont="1" applyBorder="1" applyAlignment="1">
      <alignment horizontal="center" vertical="top"/>
    </xf>
    <xf numFmtId="0" fontId="27" fillId="0" borderId="58" xfId="0" applyFont="1" applyBorder="1" applyAlignment="1">
      <alignment horizontal="center" vertical="top"/>
    </xf>
    <xf numFmtId="0" fontId="27" fillId="0" borderId="100" xfId="0" applyFont="1" applyBorder="1" applyAlignment="1">
      <alignment horizontal="center" vertical="top"/>
    </xf>
    <xf numFmtId="0" fontId="27" fillId="0" borderId="101" xfId="0" applyFont="1" applyBorder="1" applyAlignment="1">
      <alignment horizontal="center" vertical="top"/>
    </xf>
    <xf numFmtId="2" fontId="32" fillId="0" borderId="100" xfId="0" applyNumberFormat="1" applyFont="1" applyFill="1" applyBorder="1" applyAlignment="1">
      <alignment horizontal="center" vertical="top"/>
    </xf>
    <xf numFmtId="2" fontId="32" fillId="0" borderId="102" xfId="0" applyNumberFormat="1" applyFont="1" applyFill="1" applyBorder="1" applyAlignment="1">
      <alignment horizontal="center" vertical="top"/>
    </xf>
    <xf numFmtId="0" fontId="1" fillId="0" borderId="86" xfId="0" applyFont="1" applyFill="1" applyBorder="1" applyAlignment="1">
      <alignment horizontal="center" vertical="top"/>
    </xf>
    <xf numFmtId="2" fontId="86" fillId="0" borderId="28" xfId="0" applyNumberFormat="1" applyFont="1" applyFill="1" applyBorder="1" applyAlignment="1">
      <alignment horizontal="center" vertical="top"/>
    </xf>
    <xf numFmtId="2" fontId="86" fillId="0" borderId="22" xfId="0" applyNumberFormat="1" applyFont="1" applyFill="1" applyBorder="1" applyAlignment="1">
      <alignment horizontal="center" vertical="top"/>
    </xf>
    <xf numFmtId="0" fontId="86" fillId="0" borderId="56" xfId="0" applyFont="1" applyFill="1" applyBorder="1" applyAlignment="1">
      <alignment horizontal="center" vertical="top"/>
    </xf>
    <xf numFmtId="2" fontId="86" fillId="0" borderId="59" xfId="0" applyNumberFormat="1" applyFont="1" applyFill="1" applyBorder="1" applyAlignment="1">
      <alignment horizontal="center" vertical="top"/>
    </xf>
    <xf numFmtId="2" fontId="86" fillId="0" borderId="51" xfId="0" applyNumberFormat="1" applyFont="1" applyFill="1" applyBorder="1" applyAlignment="1">
      <alignment horizontal="center" vertical="top"/>
    </xf>
    <xf numFmtId="2" fontId="86" fillId="0" borderId="38" xfId="0" applyNumberFormat="1" applyFont="1" applyFill="1" applyBorder="1" applyAlignment="1">
      <alignment horizontal="center" vertical="top"/>
    </xf>
    <xf numFmtId="0" fontId="86" fillId="0" borderId="61" xfId="0" applyFont="1" applyFill="1" applyBorder="1" applyAlignment="1">
      <alignment horizontal="center" vertical="top"/>
    </xf>
    <xf numFmtId="0" fontId="0" fillId="0" borderId="42" xfId="0" applyBorder="1" applyAlignment="1">
      <alignment horizontal="justify" vertical="top"/>
    </xf>
    <xf numFmtId="0" fontId="0" fillId="0" borderId="19" xfId="0" applyBorder="1" applyAlignment="1">
      <alignment horizontal="justify" vertical="top"/>
    </xf>
    <xf numFmtId="2" fontId="27" fillId="0" borderId="25" xfId="0" applyNumberFormat="1" applyFont="1" applyBorder="1" applyAlignment="1">
      <alignment horizontal="center" vertical="top"/>
    </xf>
    <xf numFmtId="2" fontId="1" fillId="0" borderId="103" xfId="0" applyNumberFormat="1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0" fillId="24" borderId="19" xfId="0" applyFill="1" applyBorder="1" applyAlignment="1">
      <alignment horizontal="center" vertical="top"/>
    </xf>
    <xf numFmtId="43" fontId="26" fillId="0" borderId="25" xfId="33" applyFont="1" applyBorder="1" applyAlignment="1">
      <alignment horizontal="center" vertical="top"/>
    </xf>
    <xf numFmtId="43" fontId="26" fillId="0" borderId="26" xfId="33" applyFont="1" applyBorder="1" applyAlignment="1">
      <alignment horizontal="center" vertical="top"/>
    </xf>
    <xf numFmtId="43" fontId="26" fillId="0" borderId="59" xfId="33" applyFont="1" applyBorder="1" applyAlignment="1">
      <alignment horizontal="center" vertical="top"/>
    </xf>
    <xf numFmtId="43" fontId="26" fillId="0" borderId="49" xfId="33" applyFont="1" applyBorder="1" applyAlignment="1">
      <alignment horizontal="center" vertical="top"/>
    </xf>
    <xf numFmtId="2" fontId="86" fillId="0" borderId="25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86" fillId="24" borderId="75" xfId="0" applyFont="1" applyFill="1" applyBorder="1" applyAlignment="1">
      <alignment horizontal="center" vertical="justify"/>
    </xf>
    <xf numFmtId="0" fontId="7" fillId="0" borderId="4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2" fontId="1" fillId="0" borderId="104" xfId="0" applyNumberFormat="1" applyFont="1" applyBorder="1" applyAlignment="1">
      <alignment horizontal="center" vertical="justify"/>
    </xf>
    <xf numFmtId="0" fontId="26" fillId="24" borderId="42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 vertical="top"/>
    </xf>
    <xf numFmtId="0" fontId="26" fillId="24" borderId="21" xfId="0" applyFont="1" applyFill="1" applyBorder="1" applyAlignment="1">
      <alignment horizontal="center" vertical="top"/>
    </xf>
    <xf numFmtId="0" fontId="26" fillId="24" borderId="14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43" fontId="38" fillId="0" borderId="22" xfId="33" applyFont="1" applyBorder="1" applyAlignment="1">
      <alignment horizontal="center" vertical="top"/>
    </xf>
    <xf numFmtId="43" fontId="38" fillId="0" borderId="23" xfId="33" applyFont="1" applyBorder="1" applyAlignment="1">
      <alignment horizontal="center" vertical="top"/>
    </xf>
    <xf numFmtId="43" fontId="38" fillId="0" borderId="38" xfId="33" applyFont="1" applyBorder="1" applyAlignment="1">
      <alignment horizontal="center" vertical="top"/>
    </xf>
    <xf numFmtId="43" fontId="38" fillId="0" borderId="60" xfId="33" applyFont="1" applyBorder="1" applyAlignment="1">
      <alignment horizontal="center" vertical="top"/>
    </xf>
    <xf numFmtId="0" fontId="26" fillId="0" borderId="86" xfId="0" applyFont="1" applyBorder="1" applyAlignment="1">
      <alignment horizontal="center" vertical="top"/>
    </xf>
    <xf numFmtId="0" fontId="26" fillId="0" borderId="41" xfId="0" applyFont="1" applyBorder="1" applyAlignment="1">
      <alignment horizontal="center" vertical="top"/>
    </xf>
    <xf numFmtId="0" fontId="26" fillId="0" borderId="34" xfId="0" applyFont="1" applyBorder="1" applyAlignment="1">
      <alignment horizontal="center" vertical="top"/>
    </xf>
    <xf numFmtId="0" fontId="26" fillId="0" borderId="63" xfId="0" applyFont="1" applyBorder="1" applyAlignment="1">
      <alignment horizontal="center" vertical="top"/>
    </xf>
    <xf numFmtId="43" fontId="26" fillId="0" borderId="23" xfId="33" applyFont="1" applyBorder="1" applyAlignment="1">
      <alignment horizontal="center" vertical="top"/>
    </xf>
    <xf numFmtId="43" fontId="26" fillId="0" borderId="38" xfId="33" applyFont="1" applyBorder="1" applyAlignment="1">
      <alignment horizontal="center" vertical="top"/>
    </xf>
    <xf numFmtId="43" fontId="26" fillId="0" borderId="60" xfId="33" applyFont="1" applyBorder="1" applyAlignment="1">
      <alignment horizontal="center" vertical="top"/>
    </xf>
    <xf numFmtId="43" fontId="0" fillId="0" borderId="59" xfId="33" applyFont="1" applyBorder="1" applyAlignment="1">
      <alignment horizontal="center" vertical="top"/>
    </xf>
    <xf numFmtId="43" fontId="0" fillId="0" borderId="49" xfId="33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193" fontId="11" fillId="0" borderId="27" xfId="33" applyNumberFormat="1" applyFont="1" applyBorder="1" applyAlignment="1">
      <alignment horizontal="center" vertical="top"/>
    </xf>
    <xf numFmtId="193" fontId="11" fillId="0" borderId="24" xfId="33" applyNumberFormat="1" applyFont="1" applyBorder="1" applyAlignment="1">
      <alignment horizontal="center" vertical="top"/>
    </xf>
    <xf numFmtId="43" fontId="26" fillId="0" borderId="22" xfId="33" applyFont="1" applyBorder="1" applyAlignment="1">
      <alignment horizontal="center" vertical="top"/>
    </xf>
    <xf numFmtId="0" fontId="27" fillId="0" borderId="64" xfId="0" applyFont="1" applyBorder="1" applyAlignment="1">
      <alignment horizontal="center" vertical="top"/>
    </xf>
    <xf numFmtId="0" fontId="27" fillId="0" borderId="35" xfId="0" applyFont="1" applyBorder="1" applyAlignment="1">
      <alignment horizontal="center" vertical="top"/>
    </xf>
    <xf numFmtId="2" fontId="89" fillId="18" borderId="35" xfId="0" applyNumberFormat="1" applyFont="1" applyFill="1" applyBorder="1" applyAlignment="1">
      <alignment horizontal="center" vertical="justify"/>
    </xf>
    <xf numFmtId="2" fontId="89" fillId="18" borderId="40" xfId="0" applyNumberFormat="1" applyFont="1" applyFill="1" applyBorder="1" applyAlignment="1">
      <alignment horizontal="center" vertical="justify"/>
    </xf>
    <xf numFmtId="2" fontId="89" fillId="18" borderId="24" xfId="0" applyNumberFormat="1" applyFont="1" applyFill="1" applyBorder="1" applyAlignment="1">
      <alignment horizontal="center" vertical="justify"/>
    </xf>
    <xf numFmtId="193" fontId="27" fillId="0" borderId="69" xfId="33" applyNumberFormat="1" applyFont="1" applyBorder="1" applyAlignment="1">
      <alignment horizontal="center" vertical="top"/>
    </xf>
    <xf numFmtId="193" fontId="27" fillId="0" borderId="65" xfId="33" applyNumberFormat="1" applyFont="1" applyBorder="1" applyAlignment="1">
      <alignment horizontal="center" vertical="top"/>
    </xf>
    <xf numFmtId="0" fontId="27" fillId="0" borderId="58" xfId="0" applyFont="1" applyFill="1" applyBorder="1" applyAlignment="1">
      <alignment horizontal="center" vertical="justify"/>
    </xf>
    <xf numFmtId="0" fontId="27" fillId="0" borderId="37" xfId="0" applyFont="1" applyFill="1" applyBorder="1" applyAlignment="1">
      <alignment horizontal="center" vertical="justify"/>
    </xf>
    <xf numFmtId="0" fontId="11" fillId="0" borderId="11" xfId="0" applyFont="1" applyBorder="1" applyAlignment="1">
      <alignment horizontal="center" vertical="top"/>
    </xf>
    <xf numFmtId="2" fontId="16" fillId="18" borderId="24" xfId="0" applyNumberFormat="1" applyFont="1" applyFill="1" applyBorder="1" applyAlignment="1">
      <alignment horizontal="center" vertical="justify"/>
    </xf>
    <xf numFmtId="0" fontId="11" fillId="0" borderId="19" xfId="0" applyFont="1" applyBorder="1" applyAlignment="1">
      <alignment horizontal="center" vertical="top"/>
    </xf>
    <xf numFmtId="2" fontId="27" fillId="18" borderId="24" xfId="0" applyNumberFormat="1" applyFont="1" applyFill="1" applyBorder="1" applyAlignment="1">
      <alignment horizontal="center" vertical="justify"/>
    </xf>
    <xf numFmtId="2" fontId="16" fillId="18" borderId="35" xfId="0" applyNumberFormat="1" applyFont="1" applyFill="1" applyBorder="1" applyAlignment="1">
      <alignment horizontal="center" vertical="justify"/>
    </xf>
    <xf numFmtId="2" fontId="16" fillId="18" borderId="40" xfId="0" applyNumberFormat="1" applyFont="1" applyFill="1" applyBorder="1" applyAlignment="1">
      <alignment horizontal="center" vertical="justify"/>
    </xf>
    <xf numFmtId="0" fontId="0" fillId="24" borderId="2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2" fontId="27" fillId="18" borderId="35" xfId="0" applyNumberFormat="1" applyFont="1" applyFill="1" applyBorder="1" applyAlignment="1">
      <alignment horizontal="center" vertical="justify"/>
    </xf>
    <xf numFmtId="2" fontId="27" fillId="18" borderId="40" xfId="0" applyNumberFormat="1" applyFont="1" applyFill="1" applyBorder="1" applyAlignment="1">
      <alignment horizontal="center" vertical="justify"/>
    </xf>
    <xf numFmtId="0" fontId="27" fillId="24" borderId="19" xfId="0" applyFont="1" applyFill="1" applyBorder="1" applyAlignment="1">
      <alignment horizontal="center" vertical="top"/>
    </xf>
    <xf numFmtId="0" fontId="11" fillId="24" borderId="19" xfId="0" applyFont="1" applyFill="1" applyBorder="1" applyAlignment="1">
      <alignment horizontal="center" vertical="top"/>
    </xf>
    <xf numFmtId="0" fontId="11" fillId="24" borderId="11" xfId="0" applyFont="1" applyFill="1" applyBorder="1" applyAlignment="1">
      <alignment horizontal="center" vertical="top"/>
    </xf>
    <xf numFmtId="2" fontId="18" fillId="18" borderId="35" xfId="0" applyNumberFormat="1" applyFont="1" applyFill="1" applyBorder="1" applyAlignment="1">
      <alignment horizontal="center" vertical="justify"/>
    </xf>
    <xf numFmtId="2" fontId="18" fillId="18" borderId="40" xfId="0" applyNumberFormat="1" applyFont="1" applyFill="1" applyBorder="1" applyAlignment="1">
      <alignment horizontal="center" vertical="justify"/>
    </xf>
    <xf numFmtId="2" fontId="18" fillId="18" borderId="24" xfId="0" applyNumberFormat="1" applyFont="1" applyFill="1" applyBorder="1" applyAlignment="1">
      <alignment horizontal="center" vertical="justify"/>
    </xf>
    <xf numFmtId="0" fontId="42" fillId="0" borderId="37" xfId="0" applyFont="1" applyBorder="1" applyAlignment="1">
      <alignment horizontal="center" vertical="top"/>
    </xf>
    <xf numFmtId="0" fontId="18" fillId="18" borderId="35" xfId="0" applyFont="1" applyFill="1" applyBorder="1" applyAlignment="1">
      <alignment horizontal="left" vertical="top" wrapText="1"/>
    </xf>
    <xf numFmtId="0" fontId="18" fillId="18" borderId="4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top"/>
    </xf>
    <xf numFmtId="0" fontId="86" fillId="0" borderId="49" xfId="0" applyFont="1" applyBorder="1" applyAlignment="1">
      <alignment horizontal="center" vertical="justify"/>
    </xf>
    <xf numFmtId="0" fontId="0" fillId="0" borderId="14" xfId="0" applyBorder="1" applyAlignment="1">
      <alignment horizontal="justify" vertical="top"/>
    </xf>
    <xf numFmtId="0" fontId="86" fillId="0" borderId="59" xfId="0" applyFont="1" applyBorder="1" applyAlignment="1">
      <alignment horizontal="center" vertical="justify"/>
    </xf>
    <xf numFmtId="0" fontId="86" fillId="0" borderId="26" xfId="0" applyFont="1" applyBorder="1" applyAlignment="1">
      <alignment horizontal="center" vertical="justify"/>
    </xf>
    <xf numFmtId="0" fontId="27" fillId="0" borderId="59" xfId="0" applyFont="1" applyBorder="1" applyAlignment="1">
      <alignment horizontal="center" vertical="justify"/>
    </xf>
    <xf numFmtId="0" fontId="0" fillId="0" borderId="21" xfId="0" applyBorder="1" applyAlignment="1">
      <alignment vertical="top"/>
    </xf>
    <xf numFmtId="0" fontId="86" fillId="0" borderId="49" xfId="0" applyFont="1" applyFill="1" applyBorder="1" applyAlignment="1">
      <alignment horizontal="center" vertical="justify"/>
    </xf>
    <xf numFmtId="0" fontId="86" fillId="0" borderId="51" xfId="0" applyFont="1" applyFill="1" applyBorder="1" applyAlignment="1">
      <alignment horizontal="center" vertical="justify"/>
    </xf>
    <xf numFmtId="0" fontId="86" fillId="0" borderId="28" xfId="0" applyFont="1" applyFill="1" applyBorder="1" applyAlignment="1">
      <alignment horizontal="center" vertical="justify"/>
    </xf>
    <xf numFmtId="0" fontId="86" fillId="0" borderId="50" xfId="0" applyFont="1" applyBorder="1" applyAlignment="1">
      <alignment horizontal="center" vertical="justify"/>
    </xf>
    <xf numFmtId="0" fontId="11" fillId="0" borderId="30" xfId="0" applyFont="1" applyBorder="1" applyAlignment="1">
      <alignment horizontal="center" vertical="top"/>
    </xf>
    <xf numFmtId="0" fontId="42" fillId="0" borderId="58" xfId="0" applyFont="1" applyBorder="1" applyAlignment="1">
      <alignment horizontal="center" vertical="top"/>
    </xf>
    <xf numFmtId="0" fontId="86" fillId="0" borderId="45" xfId="0" applyFont="1" applyBorder="1" applyAlignment="1">
      <alignment horizontal="center" vertical="top"/>
    </xf>
    <xf numFmtId="0" fontId="1" fillId="0" borderId="21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86" fillId="0" borderId="95" xfId="0" applyFont="1" applyBorder="1" applyAlignment="1">
      <alignment horizontal="center" vertical="top"/>
    </xf>
    <xf numFmtId="0" fontId="86" fillId="0" borderId="47" xfId="0" applyFont="1" applyBorder="1" applyAlignment="1">
      <alignment horizontal="center" vertical="top"/>
    </xf>
    <xf numFmtId="0" fontId="1" fillId="0" borderId="20" xfId="0" applyFont="1" applyBorder="1" applyAlignment="1">
      <alignment horizontal="justify" vertical="top"/>
    </xf>
    <xf numFmtId="0" fontId="86" fillId="0" borderId="88" xfId="0" applyFont="1" applyFill="1" applyBorder="1" applyAlignment="1">
      <alignment horizontal="center" vertical="justify"/>
    </xf>
    <xf numFmtId="0" fontId="86" fillId="0" borderId="41" xfId="0" applyFont="1" applyFill="1" applyBorder="1" applyAlignment="1">
      <alignment horizontal="center" vertical="justify"/>
    </xf>
    <xf numFmtId="0" fontId="14" fillId="0" borderId="14" xfId="0" applyFont="1" applyBorder="1" applyAlignment="1">
      <alignment vertical="justify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86" fillId="0" borderId="26" xfId="0" applyFont="1" applyFill="1" applyBorder="1" applyAlignment="1">
      <alignment horizontal="center" vertical="justify"/>
    </xf>
    <xf numFmtId="0" fontId="0" fillId="0" borderId="8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24" borderId="42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3" fontId="0" fillId="0" borderId="25" xfId="33" applyFont="1" applyBorder="1" applyAlignment="1">
      <alignment horizontal="center" vertical="top"/>
    </xf>
    <xf numFmtId="43" fontId="0" fillId="0" borderId="26" xfId="33" applyFont="1" applyBorder="1" applyAlignment="1">
      <alignment horizontal="center" vertical="top"/>
    </xf>
    <xf numFmtId="0" fontId="34" fillId="0" borderId="22" xfId="0" applyFont="1" applyBorder="1" applyAlignment="1">
      <alignment horizontal="center" vertical="top"/>
    </xf>
    <xf numFmtId="0" fontId="34" fillId="0" borderId="56" xfId="0" applyFont="1" applyBorder="1" applyAlignment="1">
      <alignment horizontal="center" vertical="top"/>
    </xf>
    <xf numFmtId="0" fontId="34" fillId="0" borderId="23" xfId="0" applyFont="1" applyBorder="1" applyAlignment="1">
      <alignment horizontal="center" vertical="top"/>
    </xf>
    <xf numFmtId="0" fontId="0" fillId="24" borderId="42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16" fillId="18" borderId="35" xfId="0" applyFont="1" applyFill="1" applyBorder="1" applyAlignment="1">
      <alignment horizontal="center" vertical="justify"/>
    </xf>
    <xf numFmtId="0" fontId="16" fillId="18" borderId="40" xfId="0" applyFont="1" applyFill="1" applyBorder="1" applyAlignment="1">
      <alignment horizontal="center" vertical="justify"/>
    </xf>
    <xf numFmtId="0" fontId="16" fillId="18" borderId="24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top"/>
    </xf>
    <xf numFmtId="0" fontId="20" fillId="18" borderId="35" xfId="0" applyFont="1" applyFill="1" applyBorder="1" applyAlignment="1">
      <alignment horizontal="center" vertical="justify"/>
    </xf>
    <xf numFmtId="0" fontId="20" fillId="18" borderId="24" xfId="0" applyFont="1" applyFill="1" applyBorder="1" applyAlignment="1">
      <alignment horizontal="center" vertical="justify"/>
    </xf>
    <xf numFmtId="0" fontId="7" fillId="0" borderId="6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center" vertical="top"/>
    </xf>
    <xf numFmtId="0" fontId="11" fillId="0" borderId="65" xfId="0" applyFont="1" applyBorder="1" applyAlignment="1">
      <alignment horizontal="center" vertical="top"/>
    </xf>
    <xf numFmtId="43" fontId="11" fillId="0" borderId="69" xfId="33" applyFont="1" applyBorder="1" applyAlignment="1">
      <alignment horizontal="center" vertical="top"/>
    </xf>
    <xf numFmtId="43" fontId="11" fillId="0" borderId="65" xfId="33" applyFont="1" applyBorder="1" applyAlignment="1">
      <alignment horizontal="center" vertical="top"/>
    </xf>
    <xf numFmtId="0" fontId="21" fillId="18" borderId="35" xfId="0" applyFont="1" applyFill="1" applyBorder="1" applyAlignment="1">
      <alignment horizontal="center" vertical="justify"/>
    </xf>
    <xf numFmtId="0" fontId="21" fillId="18" borderId="24" xfId="0" applyFont="1" applyFill="1" applyBorder="1" applyAlignment="1">
      <alignment horizontal="center" vertical="justify"/>
    </xf>
    <xf numFmtId="0" fontId="27" fillId="24" borderId="42" xfId="0" applyFont="1" applyFill="1" applyBorder="1" applyAlignment="1">
      <alignment horizontal="center" vertical="top"/>
    </xf>
    <xf numFmtId="2" fontId="11" fillId="0" borderId="25" xfId="0" applyNumberFormat="1" applyFont="1" applyBorder="1" applyAlignment="1">
      <alignment horizontal="center" vertical="top"/>
    </xf>
    <xf numFmtId="2" fontId="11" fillId="0" borderId="69" xfId="0" applyNumberFormat="1" applyFont="1" applyBorder="1" applyAlignment="1">
      <alignment horizontal="center" vertical="top"/>
    </xf>
    <xf numFmtId="2" fontId="34" fillId="0" borderId="100" xfId="0" applyNumberFormat="1" applyFont="1" applyBorder="1" applyAlignment="1">
      <alignment horizontal="center" vertical="top"/>
    </xf>
    <xf numFmtId="2" fontId="34" fillId="0" borderId="101" xfId="0" applyNumberFormat="1" applyFont="1" applyBorder="1" applyAlignment="1">
      <alignment horizontal="center" vertical="top"/>
    </xf>
    <xf numFmtId="1" fontId="11" fillId="0" borderId="100" xfId="0" applyNumberFormat="1" applyFont="1" applyBorder="1" applyAlignment="1">
      <alignment horizontal="center" vertical="top"/>
    </xf>
    <xf numFmtId="1" fontId="11" fillId="0" borderId="101" xfId="0" applyNumberFormat="1" applyFont="1" applyBorder="1" applyAlignment="1">
      <alignment horizontal="center" vertical="top"/>
    </xf>
    <xf numFmtId="0" fontId="7" fillId="0" borderId="4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86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0" borderId="64" xfId="0" applyFont="1" applyBorder="1" applyAlignment="1">
      <alignment horizontal="center" vertical="top"/>
    </xf>
    <xf numFmtId="9" fontId="13" fillId="0" borderId="86" xfId="0" applyNumberFormat="1" applyFont="1" applyFill="1" applyBorder="1" applyAlignment="1">
      <alignment horizontal="justify" vertical="top"/>
    </xf>
    <xf numFmtId="0" fontId="13" fillId="0" borderId="87" xfId="0" applyFont="1" applyFill="1" applyBorder="1" applyAlignment="1">
      <alignment horizontal="justify" vertical="top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1" fillId="0" borderId="25" xfId="33" applyNumberFormat="1" applyFont="1" applyBorder="1" applyAlignment="1">
      <alignment horizontal="center" vertical="top"/>
    </xf>
    <xf numFmtId="2" fontId="1" fillId="0" borderId="28" xfId="33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26" xfId="33" applyNumberFormat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50" xfId="0" applyNumberFormat="1" applyFont="1" applyBorder="1" applyAlignment="1">
      <alignment horizontal="center" vertical="justify"/>
    </xf>
    <xf numFmtId="0" fontId="1" fillId="0" borderId="45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2" fontId="1" fillId="0" borderId="69" xfId="0" applyNumberFormat="1" applyFont="1" applyBorder="1" applyAlignment="1">
      <alignment horizontal="center" vertical="justify"/>
    </xf>
    <xf numFmtId="2" fontId="1" fillId="0" borderId="49" xfId="0" applyNumberFormat="1" applyFont="1" applyBorder="1" applyAlignment="1">
      <alignment horizontal="center" vertical="justify"/>
    </xf>
    <xf numFmtId="0" fontId="1" fillId="0" borderId="69" xfId="0" applyFont="1" applyBorder="1" applyAlignment="1">
      <alignment horizontal="center" vertical="top"/>
    </xf>
    <xf numFmtId="2" fontId="1" fillId="0" borderId="26" xfId="0" applyNumberFormat="1" applyFont="1" applyBorder="1" applyAlignment="1">
      <alignment horizontal="center" vertical="justify"/>
    </xf>
    <xf numFmtId="0" fontId="1" fillId="0" borderId="28" xfId="0" applyFont="1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top"/>
    </xf>
    <xf numFmtId="0" fontId="11" fillId="24" borderId="39" xfId="0" applyFont="1" applyFill="1" applyBorder="1" applyAlignment="1">
      <alignment horizontal="center" vertical="top"/>
    </xf>
    <xf numFmtId="0" fontId="11" fillId="24" borderId="30" xfId="0" applyFont="1" applyFill="1" applyBorder="1" applyAlignment="1">
      <alignment horizontal="center" vertical="top"/>
    </xf>
    <xf numFmtId="0" fontId="1" fillId="0" borderId="86" xfId="0" applyFont="1" applyFill="1" applyBorder="1" applyAlignment="1">
      <alignment horizontal="justify" vertical="top"/>
    </xf>
    <xf numFmtId="0" fontId="1" fillId="0" borderId="87" xfId="0" applyFont="1" applyFill="1" applyBorder="1" applyAlignment="1">
      <alignment horizontal="justify" vertical="top"/>
    </xf>
    <xf numFmtId="2" fontId="1" fillId="6" borderId="26" xfId="0" applyNumberFormat="1" applyFont="1" applyFill="1" applyBorder="1" applyAlignment="1">
      <alignment horizontal="center" vertical="justify"/>
    </xf>
    <xf numFmtId="2" fontId="1" fillId="6" borderId="28" xfId="0" applyNumberFormat="1" applyFont="1" applyFill="1" applyBorder="1" applyAlignment="1">
      <alignment horizontal="center" vertical="justify"/>
    </xf>
    <xf numFmtId="0" fontId="1" fillId="24" borderId="4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24" borderId="39" xfId="0" applyFont="1" applyFill="1" applyBorder="1" applyAlignment="1">
      <alignment horizontal="center" vertical="top"/>
    </xf>
    <xf numFmtId="43" fontId="1" fillId="0" borderId="25" xfId="33" applyNumberFormat="1" applyFont="1" applyFill="1" applyBorder="1" applyAlignment="1">
      <alignment horizontal="center" vertical="top"/>
    </xf>
    <xf numFmtId="43" fontId="1" fillId="0" borderId="26" xfId="33" applyNumberFormat="1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66" xfId="0" applyFont="1" applyFill="1" applyBorder="1" applyAlignment="1">
      <alignment horizontal="center" vertical="top"/>
    </xf>
    <xf numFmtId="2" fontId="1" fillId="0" borderId="59" xfId="0" applyNumberFormat="1" applyFont="1" applyFill="1" applyBorder="1" applyAlignment="1">
      <alignment horizontal="center" vertical="justify"/>
    </xf>
    <xf numFmtId="2" fontId="1" fillId="0" borderId="49" xfId="0" applyNumberFormat="1" applyFont="1" applyFill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center"/>
    </xf>
    <xf numFmtId="43" fontId="1" fillId="0" borderId="25" xfId="33" applyFont="1" applyBorder="1" applyAlignment="1">
      <alignment horizontal="center" vertical="justify"/>
    </xf>
    <xf numFmtId="43" fontId="1" fillId="0" borderId="69" xfId="33" applyFont="1" applyBorder="1" applyAlignment="1">
      <alignment horizontal="center" vertical="justify"/>
    </xf>
    <xf numFmtId="2" fontId="86" fillId="0" borderId="25" xfId="0" applyNumberFormat="1" applyFont="1" applyBorder="1" applyAlignment="1">
      <alignment horizontal="center" vertical="justify"/>
    </xf>
    <xf numFmtId="2" fontId="86" fillId="0" borderId="28" xfId="0" applyNumberFormat="1" applyFont="1" applyBorder="1" applyAlignment="1">
      <alignment horizontal="center" vertical="justify"/>
    </xf>
    <xf numFmtId="0" fontId="0" fillId="24" borderId="10" xfId="0" applyFill="1" applyBorder="1" applyAlignment="1">
      <alignment horizontal="center" vertical="top"/>
    </xf>
    <xf numFmtId="0" fontId="0" fillId="24" borderId="21" xfId="0" applyFill="1" applyBorder="1" applyAlignment="1">
      <alignment horizontal="center" vertical="top"/>
    </xf>
    <xf numFmtId="0" fontId="0" fillId="24" borderId="20" xfId="0" applyFill="1" applyBorder="1" applyAlignment="1">
      <alignment horizontal="center" vertical="top"/>
    </xf>
    <xf numFmtId="0" fontId="11" fillId="24" borderId="10" xfId="0" applyFont="1" applyFill="1" applyBorder="1" applyAlignment="1">
      <alignment horizontal="center" vertical="top"/>
    </xf>
    <xf numFmtId="0" fontId="1" fillId="4" borderId="63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10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4" borderId="106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6" fillId="0" borderId="4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1" fillId="0" borderId="46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2" fontId="1" fillId="0" borderId="43" xfId="0" applyNumberFormat="1" applyFont="1" applyFill="1" applyBorder="1" applyAlignment="1">
      <alignment horizontal="center" vertical="justify"/>
    </xf>
    <xf numFmtId="2" fontId="1" fillId="0" borderId="31" xfId="0" applyNumberFormat="1" applyFont="1" applyFill="1" applyBorder="1" applyAlignment="1">
      <alignment horizontal="center" vertical="justify"/>
    </xf>
    <xf numFmtId="0" fontId="1" fillId="0" borderId="6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2" fontId="1" fillId="0" borderId="69" xfId="33" applyNumberFormat="1" applyFont="1" applyFill="1" applyBorder="1" applyAlignment="1">
      <alignment horizontal="center" vertical="top"/>
    </xf>
    <xf numFmtId="2" fontId="1" fillId="0" borderId="51" xfId="33" applyNumberFormat="1" applyFont="1" applyFill="1" applyBorder="1" applyAlignment="1">
      <alignment horizontal="center" vertical="top"/>
    </xf>
    <xf numFmtId="0" fontId="13" fillId="0" borderId="69" xfId="0" applyFont="1" applyFill="1" applyBorder="1" applyAlignment="1">
      <alignment horizontal="center" vertical="justify"/>
    </xf>
    <xf numFmtId="0" fontId="13" fillId="0" borderId="51" xfId="0" applyFont="1" applyFill="1" applyBorder="1" applyAlignment="1">
      <alignment horizontal="center" vertical="justify"/>
    </xf>
    <xf numFmtId="2" fontId="15" fillId="18" borderId="35" xfId="0" applyNumberFormat="1" applyFont="1" applyFill="1" applyBorder="1" applyAlignment="1">
      <alignment horizontal="center" vertical="justify"/>
    </xf>
    <xf numFmtId="2" fontId="15" fillId="18" borderId="40" xfId="0" applyNumberFormat="1" applyFont="1" applyFill="1" applyBorder="1" applyAlignment="1">
      <alignment horizontal="center" vertical="justify"/>
    </xf>
    <xf numFmtId="2" fontId="15" fillId="18" borderId="24" xfId="0" applyNumberFormat="1" applyFont="1" applyFill="1" applyBorder="1" applyAlignment="1">
      <alignment horizontal="center" vertical="justify"/>
    </xf>
    <xf numFmtId="0" fontId="1" fillId="4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6" fillId="4" borderId="35" xfId="0" applyFont="1" applyFill="1" applyBorder="1" applyAlignment="1">
      <alignment horizontal="center"/>
    </xf>
    <xf numFmtId="0" fontId="86" fillId="4" borderId="40" xfId="0" applyFont="1" applyFill="1" applyBorder="1" applyAlignment="1">
      <alignment horizontal="center"/>
    </xf>
    <xf numFmtId="0" fontId="86" fillId="4" borderId="24" xfId="0" applyFont="1" applyFill="1" applyBorder="1" applyAlignment="1">
      <alignment horizontal="center"/>
    </xf>
    <xf numFmtId="0" fontId="1" fillId="0" borderId="42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/>
    </xf>
    <xf numFmtId="0" fontId="86" fillId="4" borderId="66" xfId="0" applyFont="1" applyFill="1" applyBorder="1" applyAlignment="1">
      <alignment horizontal="center"/>
    </xf>
    <xf numFmtId="0" fontId="86" fillId="4" borderId="74" xfId="0" applyFont="1" applyFill="1" applyBorder="1" applyAlignment="1">
      <alignment horizontal="center"/>
    </xf>
    <xf numFmtId="0" fontId="86" fillId="4" borderId="106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24" borderId="22" xfId="0" applyFont="1" applyFill="1" applyBorder="1" applyAlignment="1" quotePrefix="1">
      <alignment horizontal="center" vertical="justify"/>
    </xf>
    <xf numFmtId="0" fontId="1" fillId="24" borderId="56" xfId="0" applyFont="1" applyFill="1" applyBorder="1" applyAlignment="1">
      <alignment horizontal="center" vertical="justify"/>
    </xf>
    <xf numFmtId="0" fontId="1" fillId="0" borderId="42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0" fillId="0" borderId="13" xfId="0" applyBorder="1" applyAlignment="1">
      <alignment horizontal="justify" vertical="top"/>
    </xf>
    <xf numFmtId="0" fontId="1" fillId="0" borderId="15" xfId="0" applyFont="1" applyBorder="1" applyAlignment="1">
      <alignment horizontal="justify" vertical="top"/>
    </xf>
    <xf numFmtId="0" fontId="1" fillId="0" borderId="16" xfId="0" applyFont="1" applyBorder="1" applyAlignment="1">
      <alignment horizontal="justify" vertical="top"/>
    </xf>
    <xf numFmtId="0" fontId="1" fillId="24" borderId="43" xfId="0" applyFont="1" applyFill="1" applyBorder="1" applyAlignment="1" quotePrefix="1">
      <alignment horizontal="center" vertical="justify"/>
    </xf>
    <xf numFmtId="0" fontId="1" fillId="24" borderId="54" xfId="0" applyFont="1" applyFill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42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1" fillId="0" borderId="18" xfId="0" applyFont="1" applyBorder="1" applyAlignment="1">
      <alignment horizontal="center" vertical="justify"/>
    </xf>
    <xf numFmtId="0" fontId="1" fillId="0" borderId="96" xfId="0" applyFont="1" applyBorder="1" applyAlignment="1">
      <alignment horizontal="center" vertical="justify"/>
    </xf>
    <xf numFmtId="0" fontId="86" fillId="0" borderId="42" xfId="0" applyFont="1" applyFill="1" applyBorder="1" applyAlignment="1">
      <alignment horizontal="center" vertical="justify"/>
    </xf>
    <xf numFmtId="0" fontId="86" fillId="0" borderId="10" xfId="0" applyFont="1" applyFill="1" applyBorder="1" applyAlignment="1">
      <alignment horizontal="center" vertical="justify"/>
    </xf>
    <xf numFmtId="2" fontId="88" fillId="18" borderId="35" xfId="0" applyNumberFormat="1" applyFont="1" applyFill="1" applyBorder="1" applyAlignment="1">
      <alignment horizontal="center" vertical="justify"/>
    </xf>
    <xf numFmtId="2" fontId="88" fillId="18" borderId="40" xfId="0" applyNumberFormat="1" applyFont="1" applyFill="1" applyBorder="1" applyAlignment="1">
      <alignment horizontal="center" vertical="justify"/>
    </xf>
    <xf numFmtId="2" fontId="88" fillId="18" borderId="24" xfId="0" applyNumberFormat="1" applyFont="1" applyFill="1" applyBorder="1" applyAlignment="1">
      <alignment horizontal="center" vertical="justify"/>
    </xf>
    <xf numFmtId="0" fontId="86" fillId="0" borderId="104" xfId="0" applyFont="1" applyFill="1" applyBorder="1" applyAlignment="1">
      <alignment horizontal="center" vertical="top"/>
    </xf>
    <xf numFmtId="0" fontId="86" fillId="0" borderId="95" xfId="0" applyFont="1" applyFill="1" applyBorder="1" applyAlignment="1">
      <alignment horizontal="center" vertical="top"/>
    </xf>
    <xf numFmtId="0" fontId="86" fillId="0" borderId="19" xfId="0" applyFont="1" applyFill="1" applyBorder="1" applyAlignment="1">
      <alignment horizontal="center" vertical="top"/>
    </xf>
    <xf numFmtId="0" fontId="86" fillId="0" borderId="20" xfId="0" applyFont="1" applyFill="1" applyBorder="1" applyAlignment="1">
      <alignment horizontal="center" vertical="top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6" xfId="0" applyFont="1" applyBorder="1" applyAlignment="1">
      <alignment horizontal="center" vertical="justify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4" xfId="0" applyFont="1" applyBorder="1" applyAlignment="1">
      <alignment horizontal="justify" vertical="top"/>
    </xf>
    <xf numFmtId="0" fontId="10" fillId="0" borderId="19" xfId="0" applyFont="1" applyBorder="1" applyAlignment="1">
      <alignment horizontal="justify" vertical="top"/>
    </xf>
    <xf numFmtId="0" fontId="86" fillId="0" borderId="107" xfId="0" applyFont="1" applyFill="1" applyBorder="1" applyAlignment="1">
      <alignment horizontal="center" vertical="top"/>
    </xf>
    <xf numFmtId="0" fontId="86" fillId="0" borderId="52" xfId="0" applyFont="1" applyFill="1" applyBorder="1" applyAlignment="1">
      <alignment horizontal="center" vertical="top"/>
    </xf>
    <xf numFmtId="2" fontId="86" fillId="0" borderId="50" xfId="0" applyNumberFormat="1" applyFont="1" applyFill="1" applyBorder="1" applyAlignment="1">
      <alignment horizontal="center" vertical="top"/>
    </xf>
    <xf numFmtId="0" fontId="86" fillId="0" borderId="69" xfId="0" applyFont="1" applyFill="1" applyBorder="1" applyAlignment="1">
      <alignment horizontal="center" vertical="top"/>
    </xf>
    <xf numFmtId="0" fontId="86" fillId="0" borderId="51" xfId="0" applyFont="1" applyFill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08" xfId="0" applyFont="1" applyBorder="1" applyAlignment="1">
      <alignment horizontal="center" vertical="justify"/>
    </xf>
    <xf numFmtId="0" fontId="86" fillId="4" borderId="14" xfId="0" applyFont="1" applyFill="1" applyBorder="1" applyAlignment="1">
      <alignment horizontal="center" vertical="center"/>
    </xf>
    <xf numFmtId="0" fontId="86" fillId="4" borderId="19" xfId="0" applyFont="1" applyFill="1" applyBorder="1" applyAlignment="1">
      <alignment horizontal="center" vertical="center"/>
    </xf>
    <xf numFmtId="0" fontId="86" fillId="24" borderId="22" xfId="0" applyFont="1" applyFill="1" applyBorder="1" applyAlignment="1" quotePrefix="1">
      <alignment horizontal="center" vertical="justify"/>
    </xf>
    <xf numFmtId="0" fontId="86" fillId="24" borderId="56" xfId="0" applyFont="1" applyFill="1" applyBorder="1" applyAlignment="1">
      <alignment horizontal="center" vertical="justify"/>
    </xf>
    <xf numFmtId="0" fontId="86" fillId="24" borderId="43" xfId="0" applyFont="1" applyFill="1" applyBorder="1" applyAlignment="1" quotePrefix="1">
      <alignment horizontal="center" vertical="justify"/>
    </xf>
    <xf numFmtId="0" fontId="86" fillId="24" borderId="54" xfId="0" applyFont="1" applyFill="1" applyBorder="1" applyAlignment="1">
      <alignment horizontal="center" vertical="justify"/>
    </xf>
    <xf numFmtId="2" fontId="88" fillId="18" borderId="35" xfId="0" applyNumberFormat="1" applyFont="1" applyFill="1" applyBorder="1" applyAlignment="1">
      <alignment horizontal="center"/>
    </xf>
    <xf numFmtId="2" fontId="88" fillId="18" borderId="40" xfId="0" applyNumberFormat="1" applyFont="1" applyFill="1" applyBorder="1" applyAlignment="1">
      <alignment horizontal="center"/>
    </xf>
    <xf numFmtId="2" fontId="88" fillId="18" borderId="24" xfId="0" applyNumberFormat="1" applyFont="1" applyFill="1" applyBorder="1" applyAlignment="1">
      <alignment horizontal="center"/>
    </xf>
    <xf numFmtId="0" fontId="86" fillId="24" borderId="42" xfId="0" applyFont="1" applyFill="1" applyBorder="1" applyAlignment="1">
      <alignment horizontal="center" vertical="top"/>
    </xf>
    <xf numFmtId="0" fontId="86" fillId="24" borderId="13" xfId="0" applyFont="1" applyFill="1" applyBorder="1" applyAlignment="1">
      <alignment horizontal="center" vertical="top"/>
    </xf>
    <xf numFmtId="0" fontId="86" fillId="0" borderId="10" xfId="0" applyFont="1" applyFill="1" applyBorder="1" applyAlignment="1">
      <alignment horizontal="center" vertical="top"/>
    </xf>
    <xf numFmtId="0" fontId="86" fillId="24" borderId="39" xfId="0" applyFont="1" applyFill="1" applyBorder="1" applyAlignment="1">
      <alignment horizontal="center" vertical="top"/>
    </xf>
    <xf numFmtId="0" fontId="86" fillId="0" borderId="21" xfId="0" applyFont="1" applyFill="1" applyBorder="1" applyAlignment="1">
      <alignment horizontal="center" vertical="top"/>
    </xf>
    <xf numFmtId="0" fontId="86" fillId="0" borderId="14" xfId="0" applyFont="1" applyFill="1" applyBorder="1" applyAlignment="1">
      <alignment horizontal="center" vertical="top"/>
    </xf>
    <xf numFmtId="0" fontId="86" fillId="24" borderId="36" xfId="0" applyFont="1" applyFill="1" applyBorder="1" applyAlignment="1">
      <alignment horizontal="center" vertical="top"/>
    </xf>
    <xf numFmtId="0" fontId="86" fillId="24" borderId="66" xfId="0" applyFont="1" applyFill="1" applyBorder="1" applyAlignment="1">
      <alignment horizontal="center" vertical="top"/>
    </xf>
    <xf numFmtId="2" fontId="15" fillId="18" borderId="35" xfId="0" applyNumberFormat="1" applyFont="1" applyFill="1" applyBorder="1" applyAlignment="1">
      <alignment horizontal="center"/>
    </xf>
    <xf numFmtId="2" fontId="15" fillId="18" borderId="40" xfId="0" applyNumberFormat="1" applyFont="1" applyFill="1" applyBorder="1" applyAlignment="1">
      <alignment horizontal="center"/>
    </xf>
    <xf numFmtId="2" fontId="15" fillId="18" borderId="24" xfId="0" applyNumberFormat="1" applyFont="1" applyFill="1" applyBorder="1" applyAlignment="1">
      <alignment horizontal="center"/>
    </xf>
    <xf numFmtId="0" fontId="15" fillId="18" borderId="35" xfId="0" applyFont="1" applyFill="1" applyBorder="1" applyAlignment="1">
      <alignment horizontal="center"/>
    </xf>
    <xf numFmtId="0" fontId="15" fillId="18" borderId="24" xfId="0" applyFont="1" applyFill="1" applyBorder="1" applyAlignment="1">
      <alignment horizontal="center"/>
    </xf>
    <xf numFmtId="0" fontId="86" fillId="0" borderId="76" xfId="0" applyFont="1" applyBorder="1" applyAlignment="1">
      <alignment horizontal="center" vertical="top"/>
    </xf>
    <xf numFmtId="0" fontId="86" fillId="0" borderId="72" xfId="0" applyFont="1" applyBorder="1" applyAlignment="1">
      <alignment horizontal="center" vertical="top"/>
    </xf>
    <xf numFmtId="0" fontId="86" fillId="0" borderId="39" xfId="0" applyFont="1" applyFill="1" applyBorder="1" applyAlignment="1">
      <alignment horizontal="center" vertical="top"/>
    </xf>
    <xf numFmtId="0" fontId="1" fillId="0" borderId="107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0" fontId="86" fillId="0" borderId="64" xfId="0" applyFont="1" applyFill="1" applyBorder="1" applyAlignment="1">
      <alignment horizontal="center" vertical="top"/>
    </xf>
    <xf numFmtId="0" fontId="1" fillId="0" borderId="69" xfId="0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/>
    </xf>
    <xf numFmtId="0" fontId="1" fillId="24" borderId="36" xfId="0" applyFont="1" applyFill="1" applyBorder="1" applyAlignment="1">
      <alignment horizontal="center" vertical="top"/>
    </xf>
    <xf numFmtId="0" fontId="1" fillId="24" borderId="6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24" borderId="64" xfId="0" applyFont="1" applyFill="1" applyBorder="1" applyAlignment="1">
      <alignment horizontal="center" vertical="top"/>
    </xf>
    <xf numFmtId="0" fontId="86" fillId="0" borderId="25" xfId="0" applyFont="1" applyFill="1" applyBorder="1" applyAlignment="1">
      <alignment horizontal="center" vertical="top"/>
    </xf>
    <xf numFmtId="0" fontId="86" fillId="0" borderId="28" xfId="0" applyFont="1" applyFill="1" applyBorder="1" applyAlignment="1">
      <alignment horizontal="center" vertical="top"/>
    </xf>
    <xf numFmtId="0" fontId="86" fillId="0" borderId="42" xfId="0" applyFont="1" applyBorder="1" applyAlignment="1">
      <alignment horizontal="center" vertical="top"/>
    </xf>
    <xf numFmtId="0" fontId="86" fillId="0" borderId="13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2" fontId="32" fillId="0" borderId="55" xfId="0" applyNumberFormat="1" applyFont="1" applyFill="1" applyBorder="1" applyAlignment="1">
      <alignment horizontal="center" vertical="top"/>
    </xf>
    <xf numFmtId="2" fontId="1" fillId="0" borderId="57" xfId="0" applyNumberFormat="1" applyFont="1" applyFill="1" applyBorder="1" applyAlignment="1">
      <alignment horizontal="center" vertical="top"/>
    </xf>
    <xf numFmtId="0" fontId="1" fillId="0" borderId="104" xfId="0" applyFont="1" applyFill="1" applyBorder="1" applyAlignment="1">
      <alignment horizontal="center" vertical="top"/>
    </xf>
    <xf numFmtId="0" fontId="1" fillId="0" borderId="95" xfId="0" applyFont="1" applyFill="1" applyBorder="1" applyAlignment="1">
      <alignment horizontal="center" vertical="top"/>
    </xf>
    <xf numFmtId="0" fontId="86" fillId="0" borderId="12" xfId="0" applyFont="1" applyBorder="1" applyAlignment="1">
      <alignment horizontal="center" vertical="top"/>
    </xf>
    <xf numFmtId="0" fontId="86" fillId="0" borderId="45" xfId="0" applyFont="1" applyFill="1" applyBorder="1" applyAlignment="1">
      <alignment horizontal="center" vertical="top"/>
    </xf>
    <xf numFmtId="2" fontId="27" fillId="0" borderId="23" xfId="0" applyNumberFormat="1" applyFont="1" applyFill="1" applyBorder="1" applyAlignment="1">
      <alignment horizontal="center" vertical="top"/>
    </xf>
    <xf numFmtId="0" fontId="27" fillId="0" borderId="56" xfId="0" applyFont="1" applyFill="1" applyBorder="1" applyAlignment="1">
      <alignment horizontal="center" vertical="top"/>
    </xf>
    <xf numFmtId="0" fontId="27" fillId="0" borderId="39" xfId="0" applyFont="1" applyFill="1" applyBorder="1" applyAlignment="1">
      <alignment horizontal="center" vertical="top"/>
    </xf>
    <xf numFmtId="0" fontId="27" fillId="0" borderId="30" xfId="0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/>
    </xf>
    <xf numFmtId="0" fontId="27" fillId="24" borderId="72" xfId="0" applyFont="1" applyFill="1" applyBorder="1" applyAlignment="1">
      <alignment horizontal="center" vertical="top"/>
    </xf>
    <xf numFmtId="2" fontId="86" fillId="0" borderId="55" xfId="0" applyNumberFormat="1" applyFont="1" applyFill="1" applyBorder="1" applyAlignment="1">
      <alignment horizontal="center" vertical="top"/>
    </xf>
    <xf numFmtId="0" fontId="86" fillId="0" borderId="55" xfId="0" applyFont="1" applyFill="1" applyBorder="1" applyAlignment="1">
      <alignment horizontal="center" vertical="top"/>
    </xf>
    <xf numFmtId="0" fontId="86" fillId="24" borderId="58" xfId="0" applyFont="1" applyFill="1" applyBorder="1" applyAlignment="1">
      <alignment horizontal="center" vertical="top"/>
    </xf>
    <xf numFmtId="0" fontId="86" fillId="24" borderId="60" xfId="0" applyFont="1" applyFill="1" applyBorder="1" applyAlignment="1">
      <alignment horizontal="center" vertical="top"/>
    </xf>
    <xf numFmtId="0" fontId="86" fillId="0" borderId="10" xfId="0" applyFont="1" applyBorder="1" applyAlignment="1">
      <alignment horizontal="center" vertical="top"/>
    </xf>
    <xf numFmtId="1" fontId="86" fillId="6" borderId="86" xfId="0" applyNumberFormat="1" applyFont="1" applyFill="1" applyBorder="1" applyAlignment="1">
      <alignment horizontal="center" vertical="top"/>
    </xf>
    <xf numFmtId="1" fontId="86" fillId="6" borderId="87" xfId="0" applyNumberFormat="1" applyFont="1" applyFill="1" applyBorder="1" applyAlignment="1">
      <alignment horizontal="center" vertical="top"/>
    </xf>
    <xf numFmtId="2" fontId="32" fillId="6" borderId="22" xfId="0" applyNumberFormat="1" applyFont="1" applyFill="1" applyBorder="1" applyAlignment="1">
      <alignment horizontal="center" vertical="top"/>
    </xf>
    <xf numFmtId="2" fontId="32" fillId="6" borderId="56" xfId="0" applyNumberFormat="1" applyFont="1" applyFill="1" applyBorder="1" applyAlignment="1">
      <alignment horizontal="center" vertical="top"/>
    </xf>
    <xf numFmtId="2" fontId="1" fillId="0" borderId="31" xfId="0" applyNumberFormat="1" applyFont="1" applyFill="1" applyBorder="1" applyAlignment="1">
      <alignment horizontal="center" vertical="top"/>
    </xf>
    <xf numFmtId="2" fontId="86" fillId="0" borderId="23" xfId="0" applyNumberFormat="1" applyFont="1" applyFill="1" applyBorder="1" applyAlignment="1">
      <alignment horizontal="center" vertical="top"/>
    </xf>
    <xf numFmtId="0" fontId="86" fillId="0" borderId="23" xfId="0" applyFont="1" applyFill="1" applyBorder="1" applyAlignment="1">
      <alignment horizontal="center" vertical="top"/>
    </xf>
    <xf numFmtId="2" fontId="86" fillId="0" borderId="26" xfId="0" applyNumberFormat="1" applyFont="1" applyFill="1" applyBorder="1" applyAlignment="1">
      <alignment horizontal="center" vertical="top"/>
    </xf>
    <xf numFmtId="2" fontId="86" fillId="24" borderId="69" xfId="0" applyNumberFormat="1" applyFont="1" applyFill="1" applyBorder="1" applyAlignment="1">
      <alignment horizontal="center" vertical="top"/>
    </xf>
    <xf numFmtId="2" fontId="86" fillId="24" borderId="49" xfId="0" applyNumberFormat="1" applyFont="1" applyFill="1" applyBorder="1" applyAlignment="1">
      <alignment horizontal="center" vertical="top"/>
    </xf>
    <xf numFmtId="0" fontId="86" fillId="0" borderId="19" xfId="0" applyFont="1" applyBorder="1" applyAlignment="1">
      <alignment horizontal="center" vertical="top"/>
    </xf>
    <xf numFmtId="0" fontId="86" fillId="0" borderId="14" xfId="0" applyFont="1" applyBorder="1" applyAlignment="1">
      <alignment horizontal="center" vertical="top"/>
    </xf>
    <xf numFmtId="0" fontId="86" fillId="24" borderId="64" xfId="0" applyFont="1" applyFill="1" applyBorder="1" applyAlignment="1">
      <alignment horizontal="center" vertical="top"/>
    </xf>
    <xf numFmtId="2" fontId="1" fillId="24" borderId="27" xfId="0" applyNumberFormat="1" applyFont="1" applyFill="1" applyBorder="1" applyAlignment="1">
      <alignment horizontal="center" vertical="top"/>
    </xf>
    <xf numFmtId="2" fontId="1" fillId="24" borderId="106" xfId="0" applyNumberFormat="1" applyFont="1" applyFill="1" applyBorder="1" applyAlignment="1">
      <alignment horizontal="center" vertical="top"/>
    </xf>
    <xf numFmtId="0" fontId="1" fillId="24" borderId="58" xfId="0" applyFont="1" applyFill="1" applyBorder="1" applyAlignment="1">
      <alignment horizontal="center" vertical="top"/>
    </xf>
    <xf numFmtId="0" fontId="1" fillId="24" borderId="60" xfId="0" applyFont="1" applyFill="1" applyBorder="1" applyAlignment="1">
      <alignment horizontal="center" vertical="top"/>
    </xf>
    <xf numFmtId="2" fontId="32" fillId="0" borderId="23" xfId="0" applyNumberFormat="1" applyFont="1" applyFill="1" applyBorder="1" applyAlignment="1">
      <alignment horizontal="center" vertical="top"/>
    </xf>
    <xf numFmtId="0" fontId="32" fillId="0" borderId="23" xfId="0" applyFont="1" applyFill="1" applyBorder="1" applyAlignment="1">
      <alignment horizontal="center" vertical="top"/>
    </xf>
    <xf numFmtId="0" fontId="1" fillId="24" borderId="4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2" fontId="1" fillId="0" borderId="25" xfId="33" applyNumberFormat="1" applyFont="1" applyFill="1" applyBorder="1" applyAlignment="1">
      <alignment horizontal="center" vertical="top"/>
    </xf>
    <xf numFmtId="2" fontId="1" fillId="0" borderId="28" xfId="33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86" fillId="6" borderId="10" xfId="0" applyFont="1" applyFill="1" applyBorder="1" applyAlignment="1">
      <alignment horizontal="center" vertical="top"/>
    </xf>
    <xf numFmtId="0" fontId="86" fillId="6" borderId="13" xfId="0" applyFont="1" applyFill="1" applyBorder="1" applyAlignment="1">
      <alignment horizontal="center" vertical="top"/>
    </xf>
    <xf numFmtId="2" fontId="1" fillId="0" borderId="28" xfId="0" applyNumberFormat="1" applyFont="1" applyBorder="1" applyAlignment="1">
      <alignment horizontal="center" vertical="justify"/>
    </xf>
    <xf numFmtId="2" fontId="11" fillId="0" borderId="31" xfId="0" applyNumberFormat="1" applyFont="1" applyFill="1" applyBorder="1" applyAlignment="1">
      <alignment horizontal="center" vertical="top"/>
    </xf>
    <xf numFmtId="2" fontId="11" fillId="0" borderId="54" xfId="0" applyNumberFormat="1" applyFont="1" applyFill="1" applyBorder="1" applyAlignment="1">
      <alignment horizontal="center" vertical="top"/>
    </xf>
    <xf numFmtId="2" fontId="34" fillId="0" borderId="23" xfId="0" applyNumberFormat="1" applyFont="1" applyFill="1" applyBorder="1" applyAlignment="1">
      <alignment horizontal="center" vertical="top"/>
    </xf>
    <xf numFmtId="2" fontId="34" fillId="0" borderId="56" xfId="0" applyNumberFormat="1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2" fontId="86" fillId="6" borderId="42" xfId="0" applyNumberFormat="1" applyFont="1" applyFill="1" applyBorder="1" applyAlignment="1">
      <alignment horizontal="center" vertical="top"/>
    </xf>
    <xf numFmtId="2" fontId="86" fillId="6" borderId="13" xfId="0" applyNumberFormat="1" applyFont="1" applyFill="1" applyBorder="1" applyAlignment="1">
      <alignment horizontal="center" vertical="top"/>
    </xf>
    <xf numFmtId="0" fontId="86" fillId="24" borderId="25" xfId="0" applyFont="1" applyFill="1" applyBorder="1" applyAlignment="1">
      <alignment horizontal="center" vertical="top"/>
    </xf>
    <xf numFmtId="0" fontId="86" fillId="24" borderId="28" xfId="0" applyFont="1" applyFill="1" applyBorder="1" applyAlignment="1">
      <alignment horizontal="center" vertical="top"/>
    </xf>
    <xf numFmtId="0" fontId="86" fillId="24" borderId="22" xfId="0" applyFont="1" applyFill="1" applyBorder="1" applyAlignment="1">
      <alignment horizontal="center" vertical="top"/>
    </xf>
    <xf numFmtId="0" fontId="86" fillId="24" borderId="56" xfId="0" applyFont="1" applyFill="1" applyBorder="1" applyAlignment="1">
      <alignment horizontal="center" vertical="top"/>
    </xf>
    <xf numFmtId="2" fontId="1" fillId="6" borderId="25" xfId="0" applyNumberFormat="1" applyFont="1" applyFill="1" applyBorder="1" applyAlignment="1">
      <alignment horizontal="center" vertical="top"/>
    </xf>
    <xf numFmtId="2" fontId="1" fillId="6" borderId="28" xfId="0" applyNumberFormat="1" applyFont="1" applyFill="1" applyBorder="1" applyAlignment="1">
      <alignment horizontal="center" vertical="top"/>
    </xf>
    <xf numFmtId="0" fontId="86" fillId="24" borderId="29" xfId="0" applyFont="1" applyFill="1" applyBorder="1" applyAlignment="1">
      <alignment horizontal="center" vertical="top"/>
    </xf>
    <xf numFmtId="0" fontId="86" fillId="24" borderId="30" xfId="0" applyFont="1" applyFill="1" applyBorder="1" applyAlignment="1">
      <alignment horizontal="center" vertical="top"/>
    </xf>
    <xf numFmtId="2" fontId="27" fillId="0" borderId="26" xfId="0" applyNumberFormat="1" applyFont="1" applyFill="1" applyBorder="1" applyAlignment="1">
      <alignment horizontal="center" vertical="top"/>
    </xf>
    <xf numFmtId="2" fontId="27" fillId="0" borderId="28" xfId="0" applyNumberFormat="1" applyFont="1" applyFill="1" applyBorder="1" applyAlignment="1">
      <alignment horizontal="center" vertical="top"/>
    </xf>
    <xf numFmtId="0" fontId="86" fillId="0" borderId="65" xfId="0" applyFont="1" applyBorder="1" applyAlignment="1">
      <alignment horizontal="center" vertical="top"/>
    </xf>
    <xf numFmtId="0" fontId="86" fillId="0" borderId="37" xfId="0" applyFont="1" applyBorder="1" applyAlignment="1">
      <alignment horizontal="center" vertical="top"/>
    </xf>
    <xf numFmtId="0" fontId="86" fillId="0" borderId="35" xfId="0" applyFont="1" applyBorder="1" applyAlignment="1">
      <alignment horizontal="center" vertical="top"/>
    </xf>
    <xf numFmtId="0" fontId="86" fillId="24" borderId="11" xfId="0" applyFont="1" applyFill="1" applyBorder="1" applyAlignment="1">
      <alignment horizontal="center" vertical="top"/>
    </xf>
    <xf numFmtId="2" fontId="15" fillId="18" borderId="35" xfId="0" applyNumberFormat="1" applyFont="1" applyFill="1" applyBorder="1" applyAlignment="1">
      <alignment horizontal="center" vertical="top"/>
    </xf>
    <xf numFmtId="2" fontId="15" fillId="18" borderId="40" xfId="0" applyNumberFormat="1" applyFont="1" applyFill="1" applyBorder="1" applyAlignment="1">
      <alignment horizontal="center" vertical="top"/>
    </xf>
    <xf numFmtId="2" fontId="15" fillId="18" borderId="24" xfId="0" applyNumberFormat="1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32" fillId="0" borderId="37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32" fillId="0" borderId="22" xfId="0" applyFont="1" applyBorder="1" applyAlignment="1">
      <alignment horizontal="center" vertical="top"/>
    </xf>
    <xf numFmtId="0" fontId="32" fillId="0" borderId="56" xfId="0" applyFont="1" applyBorder="1" applyAlignment="1">
      <alignment horizontal="center" vertical="top"/>
    </xf>
    <xf numFmtId="0" fontId="86" fillId="0" borderId="25" xfId="0" applyFont="1" applyBorder="1" applyAlignment="1">
      <alignment horizontal="center" vertical="top"/>
    </xf>
    <xf numFmtId="0" fontId="86" fillId="0" borderId="28" xfId="0" applyFont="1" applyBorder="1" applyAlignment="1">
      <alignment horizontal="center" vertical="top"/>
    </xf>
    <xf numFmtId="0" fontId="86" fillId="0" borderId="22" xfId="0" applyFont="1" applyBorder="1" applyAlignment="1">
      <alignment horizontal="center" vertical="top"/>
    </xf>
    <xf numFmtId="0" fontId="86" fillId="0" borderId="56" xfId="0" applyFont="1" applyBorder="1" applyAlignment="1">
      <alignment horizontal="center" vertical="top"/>
    </xf>
    <xf numFmtId="0" fontId="86" fillId="0" borderId="29" xfId="0" applyFont="1" applyBorder="1" applyAlignment="1">
      <alignment horizontal="center" vertical="top"/>
    </xf>
    <xf numFmtId="0" fontId="86" fillId="0" borderId="30" xfId="0" applyFont="1" applyBorder="1" applyAlignment="1">
      <alignment horizontal="center" vertical="top"/>
    </xf>
    <xf numFmtId="0" fontId="86" fillId="24" borderId="59" xfId="0" applyFont="1" applyFill="1" applyBorder="1" applyAlignment="1">
      <alignment horizontal="center" vertical="top"/>
    </xf>
    <xf numFmtId="0" fontId="86" fillId="24" borderId="49" xfId="0" applyFont="1" applyFill="1" applyBorder="1" applyAlignment="1">
      <alignment horizontal="center" vertical="top"/>
    </xf>
    <xf numFmtId="0" fontId="86" fillId="24" borderId="38" xfId="0" applyFont="1" applyFill="1" applyBorder="1" applyAlignment="1">
      <alignment horizontal="center" vertical="top"/>
    </xf>
    <xf numFmtId="0" fontId="86" fillId="24" borderId="26" xfId="0" applyFont="1" applyFill="1" applyBorder="1" applyAlignment="1">
      <alignment horizontal="center" vertical="top"/>
    </xf>
    <xf numFmtId="0" fontId="86" fillId="24" borderId="23" xfId="0" applyFont="1" applyFill="1" applyBorder="1" applyAlignment="1">
      <alignment horizontal="center" vertical="top"/>
    </xf>
    <xf numFmtId="0" fontId="1" fillId="24" borderId="59" xfId="0" applyFont="1" applyFill="1" applyBorder="1" applyAlignment="1">
      <alignment horizontal="center" vertical="top"/>
    </xf>
    <xf numFmtId="0" fontId="1" fillId="24" borderId="49" xfId="0" applyFont="1" applyFill="1" applyBorder="1" applyAlignment="1">
      <alignment horizontal="center" vertical="top"/>
    </xf>
    <xf numFmtId="0" fontId="1" fillId="24" borderId="38" xfId="0" applyFont="1" applyFill="1" applyBorder="1" applyAlignment="1">
      <alignment horizontal="center" vertical="top"/>
    </xf>
    <xf numFmtId="0" fontId="1" fillId="24" borderId="25" xfId="0" applyFont="1" applyFill="1" applyBorder="1" applyAlignment="1">
      <alignment horizontal="center" vertical="top"/>
    </xf>
    <xf numFmtId="0" fontId="1" fillId="24" borderId="26" xfId="0" applyFont="1" applyFill="1" applyBorder="1" applyAlignment="1">
      <alignment horizontal="center" vertical="top"/>
    </xf>
    <xf numFmtId="0" fontId="1" fillId="24" borderId="22" xfId="0" applyFont="1" applyFill="1" applyBorder="1" applyAlignment="1">
      <alignment horizontal="center" vertical="top"/>
    </xf>
    <xf numFmtId="0" fontId="1" fillId="24" borderId="23" xfId="0" applyFont="1" applyFill="1" applyBorder="1" applyAlignment="1">
      <alignment horizontal="center" vertical="top"/>
    </xf>
    <xf numFmtId="2" fontId="86" fillId="0" borderId="25" xfId="0" applyNumberFormat="1" applyFont="1" applyBorder="1" applyAlignment="1">
      <alignment horizontal="center" vertical="top"/>
    </xf>
    <xf numFmtId="2" fontId="86" fillId="0" borderId="28" xfId="0" applyNumberFormat="1" applyFont="1" applyBorder="1" applyAlignment="1">
      <alignment horizontal="center" vertical="top"/>
    </xf>
    <xf numFmtId="2" fontId="1" fillId="0" borderId="104" xfId="0" applyNumberFormat="1" applyFont="1" applyBorder="1" applyAlignment="1">
      <alignment horizontal="center" vertical="top"/>
    </xf>
    <xf numFmtId="2" fontId="1" fillId="0" borderId="95" xfId="0" applyNumberFormat="1" applyFont="1" applyBorder="1" applyAlignment="1">
      <alignment horizontal="center" vertical="top"/>
    </xf>
    <xf numFmtId="2" fontId="32" fillId="0" borderId="22" xfId="0" applyNumberFormat="1" applyFont="1" applyFill="1" applyBorder="1" applyAlignment="1">
      <alignment horizontal="center" vertical="top"/>
    </xf>
    <xf numFmtId="2" fontId="32" fillId="0" borderId="56" xfId="0" applyNumberFormat="1" applyFont="1" applyFill="1" applyBorder="1" applyAlignment="1">
      <alignment horizontal="center" vertical="top"/>
    </xf>
    <xf numFmtId="2" fontId="1" fillId="0" borderId="51" xfId="0" applyNumberFormat="1" applyFont="1" applyFill="1" applyBorder="1" applyAlignment="1">
      <alignment horizontal="center" vertical="justify"/>
    </xf>
    <xf numFmtId="2" fontId="86" fillId="0" borderId="59" xfId="0" applyNumberFormat="1" applyFont="1" applyBorder="1" applyAlignment="1">
      <alignment horizontal="center" vertical="top"/>
    </xf>
    <xf numFmtId="2" fontId="86" fillId="0" borderId="51" xfId="0" applyNumberFormat="1" applyFont="1" applyBorder="1" applyAlignment="1">
      <alignment horizontal="center" vertical="top"/>
    </xf>
    <xf numFmtId="2" fontId="1" fillId="6" borderId="91" xfId="0" applyNumberFormat="1" applyFont="1" applyFill="1" applyBorder="1" applyAlignment="1">
      <alignment horizontal="center" vertical="justify"/>
    </xf>
    <xf numFmtId="2" fontId="1" fillId="6" borderId="79" xfId="0" applyNumberFormat="1" applyFont="1" applyFill="1" applyBorder="1" applyAlignment="1">
      <alignment horizontal="center" vertical="justify"/>
    </xf>
    <xf numFmtId="0" fontId="10" fillId="0" borderId="49" xfId="0" applyFont="1" applyBorder="1" applyAlignment="1">
      <alignment horizontal="center" vertical="top"/>
    </xf>
    <xf numFmtId="0" fontId="10" fillId="0" borderId="69" xfId="0" applyFont="1" applyBorder="1" applyAlignment="1">
      <alignment horizontal="center" vertical="top"/>
    </xf>
    <xf numFmtId="2" fontId="1" fillId="0" borderId="65" xfId="33" applyNumberFormat="1" applyFont="1" applyFill="1" applyBorder="1" applyAlignment="1">
      <alignment horizontal="center" vertical="top"/>
    </xf>
    <xf numFmtId="0" fontId="1" fillId="0" borderId="59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192" fontId="1" fillId="0" borderId="39" xfId="33" applyNumberFormat="1" applyFont="1" applyFill="1" applyBorder="1" applyAlignment="1">
      <alignment horizontal="center" vertical="top"/>
    </xf>
    <xf numFmtId="4" fontId="1" fillId="0" borderId="26" xfId="33" applyNumberFormat="1" applyFont="1" applyFill="1" applyBorder="1" applyAlignment="1">
      <alignment horizontal="center" vertical="top"/>
    </xf>
    <xf numFmtId="2" fontId="1" fillId="0" borderId="25" xfId="0" applyNumberFormat="1" applyFont="1" applyBorder="1" applyAlignment="1">
      <alignment horizontal="center" vertical="justify"/>
    </xf>
    <xf numFmtId="0" fontId="1" fillId="24" borderId="21" xfId="0" applyFont="1" applyFill="1" applyBorder="1" applyAlignment="1">
      <alignment horizontal="center" vertical="top"/>
    </xf>
    <xf numFmtId="0" fontId="1" fillId="24" borderId="20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2" fontId="1" fillId="6" borderId="69" xfId="0" applyNumberFormat="1" applyFont="1" applyFill="1" applyBorder="1" applyAlignment="1">
      <alignment horizontal="center" vertical="justify"/>
    </xf>
    <xf numFmtId="2" fontId="1" fillId="6" borderId="109" xfId="0" applyNumberFormat="1" applyFont="1" applyFill="1" applyBorder="1" applyAlignment="1">
      <alignment horizontal="center" vertical="justify"/>
    </xf>
    <xf numFmtId="43" fontId="1" fillId="0" borderId="28" xfId="33" applyFont="1" applyBorder="1" applyAlignment="1">
      <alignment horizontal="center" vertical="justify"/>
    </xf>
    <xf numFmtId="0" fontId="7" fillId="0" borderId="20" xfId="0" applyFont="1" applyBorder="1" applyAlignment="1">
      <alignment horizontal="left" vertical="top" wrapText="1"/>
    </xf>
    <xf numFmtId="2" fontId="1" fillId="0" borderId="76" xfId="0" applyNumberFormat="1" applyFont="1" applyBorder="1" applyAlignment="1">
      <alignment horizontal="center" vertical="top"/>
    </xf>
    <xf numFmtId="2" fontId="1" fillId="0" borderId="72" xfId="0" applyNumberFormat="1" applyFont="1" applyBorder="1" applyAlignment="1">
      <alignment horizontal="center" vertical="top"/>
    </xf>
    <xf numFmtId="2" fontId="32" fillId="0" borderId="22" xfId="0" applyNumberFormat="1" applyFont="1" applyBorder="1" applyAlignment="1">
      <alignment horizontal="center" vertical="top"/>
    </xf>
    <xf numFmtId="2" fontId="32" fillId="0" borderId="56" xfId="0" applyNumberFormat="1" applyFont="1" applyBorder="1" applyAlignment="1">
      <alignment horizontal="center" vertical="top"/>
    </xf>
    <xf numFmtId="2" fontId="32" fillId="0" borderId="23" xfId="0" applyNumberFormat="1" applyFont="1" applyBorder="1" applyAlignment="1">
      <alignment horizontal="center" vertical="top"/>
    </xf>
    <xf numFmtId="2" fontId="32" fillId="0" borderId="38" xfId="0" applyNumberFormat="1" applyFont="1" applyBorder="1" applyAlignment="1">
      <alignment horizontal="center" vertical="top"/>
    </xf>
    <xf numFmtId="2" fontId="32" fillId="0" borderId="6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horizontal="center" vertical="top"/>
    </xf>
    <xf numFmtId="0" fontId="1" fillId="0" borderId="99" xfId="0" applyFont="1" applyBorder="1" applyAlignment="1">
      <alignment horizontal="center" vertical="top"/>
    </xf>
    <xf numFmtId="0" fontId="0" fillId="0" borderId="20" xfId="0" applyBorder="1" applyAlignment="1">
      <alignment horizontal="left" vertical="top" wrapText="1"/>
    </xf>
    <xf numFmtId="2" fontId="1" fillId="0" borderId="110" xfId="0" applyNumberFormat="1" applyFont="1" applyBorder="1" applyAlignment="1">
      <alignment horizontal="center" vertical="justify"/>
    </xf>
    <xf numFmtId="2" fontId="1" fillId="0" borderId="51" xfId="0" applyNumberFormat="1" applyFont="1" applyBorder="1" applyAlignment="1">
      <alignment horizontal="center" vertical="justify"/>
    </xf>
    <xf numFmtId="2" fontId="86" fillId="0" borderId="38" xfId="0" applyNumberFormat="1" applyFont="1" applyBorder="1" applyAlignment="1">
      <alignment horizontal="center" vertical="top"/>
    </xf>
    <xf numFmtId="0" fontId="86" fillId="0" borderId="61" xfId="0" applyFont="1" applyBorder="1" applyAlignment="1">
      <alignment horizontal="center" vertical="top"/>
    </xf>
    <xf numFmtId="0" fontId="86" fillId="0" borderId="98" xfId="0" applyFont="1" applyBorder="1" applyAlignment="1">
      <alignment horizontal="center" vertical="top"/>
    </xf>
    <xf numFmtId="0" fontId="86" fillId="0" borderId="99" xfId="0" applyFont="1" applyBorder="1" applyAlignment="1">
      <alignment horizontal="center" vertical="top"/>
    </xf>
    <xf numFmtId="2" fontId="1" fillId="0" borderId="111" xfId="0" applyNumberFormat="1" applyFont="1" applyBorder="1" applyAlignment="1">
      <alignment horizontal="center" vertical="top"/>
    </xf>
    <xf numFmtId="2" fontId="1" fillId="0" borderId="52" xfId="0" applyNumberFormat="1" applyFont="1" applyBorder="1" applyAlignment="1">
      <alignment horizontal="center" vertical="top"/>
    </xf>
    <xf numFmtId="0" fontId="86" fillId="24" borderId="21" xfId="0" applyFont="1" applyFill="1" applyBorder="1" applyAlignment="1">
      <alignment horizontal="center" vertical="top"/>
    </xf>
    <xf numFmtId="0" fontId="86" fillId="24" borderId="20" xfId="0" applyFont="1" applyFill="1" applyBorder="1" applyAlignment="1">
      <alignment horizontal="center" vertical="top"/>
    </xf>
    <xf numFmtId="2" fontId="86" fillId="0" borderId="26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2" fontId="86" fillId="0" borderId="22" xfId="0" applyNumberFormat="1" applyFont="1" applyBorder="1" applyAlignment="1">
      <alignment horizontal="center" vertical="top"/>
    </xf>
    <xf numFmtId="2" fontId="86" fillId="0" borderId="56" xfId="0" applyNumberFormat="1" applyFont="1" applyBorder="1" applyAlignment="1">
      <alignment horizontal="center" vertical="top"/>
    </xf>
    <xf numFmtId="2" fontId="1" fillId="0" borderId="67" xfId="0" applyNumberFormat="1" applyFont="1" applyBorder="1" applyAlignment="1">
      <alignment horizontal="center" vertical="top"/>
    </xf>
    <xf numFmtId="2" fontId="1" fillId="0" borderId="75" xfId="0" applyNumberFormat="1" applyFont="1" applyBorder="1" applyAlignment="1">
      <alignment horizontal="center" vertical="top"/>
    </xf>
    <xf numFmtId="2" fontId="27" fillId="0" borderId="65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horizontal="center" vertical="top"/>
    </xf>
    <xf numFmtId="0" fontId="1" fillId="0" borderId="77" xfId="0" applyFont="1" applyBorder="1" applyAlignment="1">
      <alignment horizontal="center" vertical="top"/>
    </xf>
    <xf numFmtId="2" fontId="27" fillId="0" borderId="58" xfId="0" applyNumberFormat="1" applyFont="1" applyBorder="1" applyAlignment="1">
      <alignment horizontal="center" vertical="top"/>
    </xf>
    <xf numFmtId="2" fontId="27" fillId="0" borderId="37" xfId="0" applyNumberFormat="1" applyFont="1" applyBorder="1" applyAlignment="1">
      <alignment horizontal="center" vertical="top"/>
    </xf>
    <xf numFmtId="2" fontId="86" fillId="0" borderId="23" xfId="0" applyNumberFormat="1" applyFont="1" applyBorder="1" applyAlignment="1">
      <alignment horizontal="center" vertical="top"/>
    </xf>
    <xf numFmtId="0" fontId="86" fillId="0" borderId="100" xfId="0" applyFont="1" applyBorder="1" applyAlignment="1">
      <alignment horizontal="center" vertical="top"/>
    </xf>
    <xf numFmtId="0" fontId="86" fillId="0" borderId="77" xfId="0" applyFont="1" applyBorder="1" applyAlignment="1">
      <alignment horizontal="center" vertical="top"/>
    </xf>
    <xf numFmtId="2" fontId="86" fillId="0" borderId="61" xfId="0" applyNumberFormat="1" applyFont="1" applyBorder="1" applyAlignment="1">
      <alignment horizontal="center" vertical="top"/>
    </xf>
    <xf numFmtId="0" fontId="86" fillId="24" borderId="10" xfId="0" applyFont="1" applyFill="1" applyBorder="1" applyAlignment="1">
      <alignment horizontal="center" vertical="top"/>
    </xf>
    <xf numFmtId="2" fontId="15" fillId="18" borderId="64" xfId="0" applyNumberFormat="1" applyFont="1" applyFill="1" applyBorder="1" applyAlignment="1">
      <alignment horizontal="center" vertical="justify"/>
    </xf>
    <xf numFmtId="2" fontId="15" fillId="18" borderId="73" xfId="0" applyNumberFormat="1" applyFont="1" applyFill="1" applyBorder="1" applyAlignment="1">
      <alignment horizontal="center" vertical="justify"/>
    </xf>
    <xf numFmtId="2" fontId="15" fillId="18" borderId="27" xfId="0" applyNumberFormat="1" applyFont="1" applyFill="1" applyBorder="1" applyAlignment="1">
      <alignment horizontal="center" vertical="justify"/>
    </xf>
    <xf numFmtId="0" fontId="15" fillId="0" borderId="19" xfId="0" applyFont="1" applyBorder="1" applyAlignment="1">
      <alignment horizontal="left" vertical="top" wrapText="1"/>
    </xf>
    <xf numFmtId="2" fontId="11" fillId="0" borderId="27" xfId="0" applyNumberFormat="1" applyFont="1" applyBorder="1" applyAlignment="1">
      <alignment horizontal="center" vertical="top"/>
    </xf>
    <xf numFmtId="2" fontId="11" fillId="0" borderId="24" xfId="0" applyNumberFormat="1" applyFont="1" applyBorder="1" applyAlignment="1">
      <alignment horizontal="center" vertical="top"/>
    </xf>
    <xf numFmtId="2" fontId="34" fillId="0" borderId="58" xfId="0" applyNumberFormat="1" applyFont="1" applyBorder="1" applyAlignment="1">
      <alignment horizontal="center" vertical="top"/>
    </xf>
    <xf numFmtId="2" fontId="34" fillId="0" borderId="37" xfId="0" applyNumberFormat="1" applyFont="1" applyBorder="1" applyAlignment="1">
      <alignment horizontal="center" vertical="top"/>
    </xf>
    <xf numFmtId="2" fontId="11" fillId="0" borderId="69" xfId="0" applyNumberFormat="1" applyFont="1" applyBorder="1" applyAlignment="1">
      <alignment horizontal="center" vertical="justify"/>
    </xf>
    <xf numFmtId="2" fontId="11" fillId="0" borderId="65" xfId="0" applyNumberFormat="1" applyFont="1" applyBorder="1" applyAlignment="1">
      <alignment horizontal="center" vertical="justify"/>
    </xf>
    <xf numFmtId="0" fontId="11" fillId="0" borderId="27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105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112" xfId="0" applyFont="1" applyFill="1" applyBorder="1" applyAlignment="1">
      <alignment horizontal="center" vertical="top"/>
    </xf>
    <xf numFmtId="2" fontId="1" fillId="0" borderId="59" xfId="0" applyNumberFormat="1" applyFont="1" applyBorder="1" applyAlignment="1">
      <alignment horizontal="center" vertical="justify"/>
    </xf>
    <xf numFmtId="2" fontId="1" fillId="0" borderId="111" xfId="0" applyNumberFormat="1" applyFont="1" applyBorder="1" applyAlignment="1">
      <alignment horizontal="center" vertical="justify"/>
    </xf>
    <xf numFmtId="2" fontId="1" fillId="0" borderId="113" xfId="0" applyNumberFormat="1" applyFont="1" applyBorder="1" applyAlignment="1">
      <alignment horizontal="center" vertical="justify"/>
    </xf>
    <xf numFmtId="0" fontId="1" fillId="24" borderId="46" xfId="0" applyFont="1" applyFill="1" applyBorder="1" applyAlignment="1">
      <alignment horizontal="center" vertical="justify"/>
    </xf>
    <xf numFmtId="0" fontId="1" fillId="24" borderId="99" xfId="0" applyFont="1" applyFill="1" applyBorder="1" applyAlignment="1">
      <alignment horizontal="center" vertical="justify"/>
    </xf>
    <xf numFmtId="0" fontId="0" fillId="0" borderId="34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2" fontId="27" fillId="0" borderId="26" xfId="0" applyNumberFormat="1" applyFont="1" applyBorder="1" applyAlignment="1">
      <alignment horizontal="center" vertical="top"/>
    </xf>
    <xf numFmtId="2" fontId="88" fillId="18" borderId="64" xfId="0" applyNumberFormat="1" applyFont="1" applyFill="1" applyBorder="1" applyAlignment="1">
      <alignment horizontal="center" vertical="justify"/>
    </xf>
    <xf numFmtId="2" fontId="88" fillId="18" borderId="73" xfId="0" applyNumberFormat="1" applyFont="1" applyFill="1" applyBorder="1" applyAlignment="1">
      <alignment horizontal="center" vertical="justify"/>
    </xf>
    <xf numFmtId="2" fontId="88" fillId="18" borderId="27" xfId="0" applyNumberFormat="1" applyFont="1" applyFill="1" applyBorder="1" applyAlignment="1">
      <alignment horizontal="center" vertical="justify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  <xf numFmtId="0" fontId="27" fillId="0" borderId="22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top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42" xfId="0" applyFill="1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0" fillId="0" borderId="13" xfId="0" applyFill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7" fillId="0" borderId="39" xfId="0" applyFont="1" applyBorder="1" applyAlignment="1">
      <alignment horizontal="center" vertical="top"/>
    </xf>
    <xf numFmtId="43" fontId="1" fillId="0" borderId="51" xfId="33" applyFont="1" applyBorder="1" applyAlignment="1">
      <alignment horizontal="center" vertical="justify"/>
    </xf>
    <xf numFmtId="0" fontId="26" fillId="0" borderId="105" xfId="0" applyFont="1" applyBorder="1" applyAlignment="1">
      <alignment horizontal="center" vertical="top"/>
    </xf>
    <xf numFmtId="0" fontId="26" fillId="0" borderId="112" xfId="0" applyFont="1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38" fillId="0" borderId="58" xfId="0" applyFont="1" applyBorder="1" applyAlignment="1">
      <alignment horizontal="center" vertical="top"/>
    </xf>
    <xf numFmtId="0" fontId="38" fillId="0" borderId="61" xfId="0" applyFont="1" applyBorder="1" applyAlignment="1">
      <alignment horizontal="center" vertical="top"/>
    </xf>
    <xf numFmtId="0" fontId="0" fillId="0" borderId="105" xfId="0" applyBorder="1" applyAlignment="1">
      <alignment horizontal="center" vertical="top"/>
    </xf>
    <xf numFmtId="0" fontId="0" fillId="0" borderId="112" xfId="0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  <xf numFmtId="0" fontId="11" fillId="0" borderId="87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26" fillId="0" borderId="22" xfId="0" applyFont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26" fillId="0" borderId="25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0" fontId="26" fillId="0" borderId="69" xfId="0" applyFont="1" applyBorder="1" applyAlignment="1">
      <alignment horizontal="center" vertical="top"/>
    </xf>
    <xf numFmtId="0" fontId="26" fillId="0" borderId="51" xfId="0" applyFont="1" applyBorder="1" applyAlignment="1">
      <alignment horizontal="center" vertical="top"/>
    </xf>
    <xf numFmtId="0" fontId="26" fillId="0" borderId="58" xfId="0" applyFont="1" applyBorder="1" applyAlignment="1">
      <alignment horizontal="center" vertical="top"/>
    </xf>
    <xf numFmtId="0" fontId="26" fillId="0" borderId="61" xfId="0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26" fillId="24" borderId="19" xfId="0" applyFont="1" applyFill="1" applyBorder="1" applyAlignment="1">
      <alignment horizontal="center" vertical="top"/>
    </xf>
    <xf numFmtId="0" fontId="26" fillId="24" borderId="20" xfId="0" applyFont="1" applyFill="1" applyBorder="1" applyAlignment="1">
      <alignment horizontal="center" vertical="top"/>
    </xf>
    <xf numFmtId="2" fontId="1" fillId="0" borderId="26" xfId="0" applyNumberFormat="1" applyFont="1" applyFill="1" applyBorder="1" applyAlignment="1">
      <alignment horizontal="center" vertical="top"/>
    </xf>
    <xf numFmtId="0" fontId="85" fillId="0" borderId="86" xfId="0" applyFont="1" applyBorder="1" applyAlignment="1">
      <alignment horizontal="justify" vertical="top"/>
    </xf>
    <xf numFmtId="0" fontId="85" fillId="0" borderId="87" xfId="0" applyFont="1" applyBorder="1" applyAlignment="1">
      <alignment horizontal="justify" vertical="top"/>
    </xf>
    <xf numFmtId="0" fontId="10" fillId="0" borderId="26" xfId="0" applyFont="1" applyBorder="1" applyAlignment="1">
      <alignment horizontal="center" vertical="top"/>
    </xf>
    <xf numFmtId="43" fontId="13" fillId="0" borderId="26" xfId="33" applyNumberFormat="1" applyFont="1" applyBorder="1" applyAlignment="1">
      <alignment horizontal="center" vertical="justify"/>
    </xf>
    <xf numFmtId="0" fontId="0" fillId="0" borderId="4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7" fillId="24" borderId="13" xfId="0" applyFont="1" applyFill="1" applyBorder="1" applyAlignment="1">
      <alignment horizontal="center" vertical="top"/>
    </xf>
    <xf numFmtId="193" fontId="27" fillId="0" borderId="25" xfId="33" applyNumberFormat="1" applyFont="1" applyBorder="1" applyAlignment="1">
      <alignment horizontal="center" vertical="top"/>
    </xf>
    <xf numFmtId="193" fontId="27" fillId="0" borderId="28" xfId="33" applyNumberFormat="1" applyFont="1" applyBorder="1" applyAlignment="1">
      <alignment horizontal="center" vertical="top"/>
    </xf>
    <xf numFmtId="0" fontId="27" fillId="0" borderId="22" xfId="0" applyFont="1" applyFill="1" applyBorder="1" applyAlignment="1">
      <alignment horizontal="center" vertical="justify"/>
    </xf>
    <xf numFmtId="0" fontId="27" fillId="0" borderId="56" xfId="0" applyFont="1" applyFill="1" applyBorder="1" applyAlignment="1">
      <alignment horizontal="center" vertical="justify"/>
    </xf>
    <xf numFmtId="0" fontId="27" fillId="0" borderId="29" xfId="0" applyFont="1" applyBorder="1" applyAlignment="1">
      <alignment horizontal="center" vertical="top"/>
    </xf>
    <xf numFmtId="0" fontId="27" fillId="0" borderId="30" xfId="0" applyFont="1" applyBorder="1" applyAlignment="1">
      <alignment horizontal="center" vertical="top"/>
    </xf>
    <xf numFmtId="0" fontId="11" fillId="0" borderId="86" xfId="0" applyFont="1" applyBorder="1" applyAlignment="1">
      <alignment horizontal="justify" vertical="top"/>
    </xf>
    <xf numFmtId="0" fontId="11" fillId="0" borderId="87" xfId="0" applyFont="1" applyBorder="1" applyAlignment="1">
      <alignment horizontal="justify" vertical="top"/>
    </xf>
    <xf numFmtId="193" fontId="11" fillId="0" borderId="43" xfId="33" applyNumberFormat="1" applyFont="1" applyBorder="1" applyAlignment="1">
      <alignment horizontal="center" vertical="top"/>
    </xf>
    <xf numFmtId="193" fontId="11" fillId="0" borderId="54" xfId="33" applyNumberFormat="1" applyFont="1" applyBorder="1" applyAlignment="1">
      <alignment horizontal="center" vertical="top"/>
    </xf>
    <xf numFmtId="2" fontId="11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73" xfId="0" applyFont="1" applyBorder="1" applyAlignment="1">
      <alignment horizontal="center"/>
    </xf>
    <xf numFmtId="2" fontId="86" fillId="6" borderId="22" xfId="0" applyNumberFormat="1" applyFont="1" applyFill="1" applyBorder="1" applyAlignment="1">
      <alignment horizontal="center" vertical="top"/>
    </xf>
    <xf numFmtId="2" fontId="86" fillId="6" borderId="56" xfId="0" applyNumberFormat="1" applyFont="1" applyFill="1" applyBorder="1" applyAlignment="1">
      <alignment horizontal="center" vertical="top"/>
    </xf>
    <xf numFmtId="2" fontId="86" fillId="6" borderId="25" xfId="0" applyNumberFormat="1" applyFont="1" applyFill="1" applyBorder="1" applyAlignment="1">
      <alignment horizontal="center" vertical="top"/>
    </xf>
    <xf numFmtId="2" fontId="86" fillId="6" borderId="28" xfId="0" applyNumberFormat="1" applyFont="1" applyFill="1" applyBorder="1" applyAlignment="1">
      <alignment horizontal="center" vertical="top"/>
    </xf>
    <xf numFmtId="0" fontId="24" fillId="18" borderId="14" xfId="0" applyFont="1" applyFill="1" applyBorder="1" applyAlignment="1">
      <alignment horizontal="center" vertical="center"/>
    </xf>
    <xf numFmtId="0" fontId="24" fillId="18" borderId="19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0" borderId="74" xfId="0" applyFont="1" applyFill="1" applyBorder="1" applyAlignment="1">
      <alignment horizontal="left" vertical="justify"/>
    </xf>
    <xf numFmtId="0" fontId="55" fillId="18" borderId="35" xfId="0" applyFont="1" applyFill="1" applyBorder="1" applyAlignment="1">
      <alignment horizontal="left"/>
    </xf>
    <xf numFmtId="0" fontId="55" fillId="18" borderId="40" xfId="0" applyFont="1" applyFill="1" applyBorder="1" applyAlignment="1">
      <alignment horizontal="left"/>
    </xf>
    <xf numFmtId="0" fontId="55" fillId="18" borderId="24" xfId="0" applyFont="1" applyFill="1" applyBorder="1" applyAlignment="1">
      <alignment horizontal="left"/>
    </xf>
    <xf numFmtId="0" fontId="13" fillId="0" borderId="74" xfId="0" applyFont="1" applyFill="1" applyBorder="1" applyAlignment="1">
      <alignment horizontal="justify" vertical="top"/>
    </xf>
    <xf numFmtId="0" fontId="10" fillId="0" borderId="74" xfId="0" applyFont="1" applyBorder="1" applyAlignment="1">
      <alignment horizontal="justify" vertical="top"/>
    </xf>
    <xf numFmtId="0" fontId="10" fillId="0" borderId="76" xfId="0" applyFont="1" applyBorder="1" applyAlignment="1">
      <alignment horizontal="justify" vertical="top"/>
    </xf>
    <xf numFmtId="0" fontId="44" fillId="0" borderId="43" xfId="0" applyFont="1" applyBorder="1" applyAlignment="1">
      <alignment horizontal="justify" vertical="top"/>
    </xf>
    <xf numFmtId="0" fontId="60" fillId="18" borderId="35" xfId="0" applyFont="1" applyFill="1" applyBorder="1" applyAlignment="1">
      <alignment horizontal="left"/>
    </xf>
    <xf numFmtId="0" fontId="60" fillId="18" borderId="40" xfId="0" applyFont="1" applyFill="1" applyBorder="1" applyAlignment="1">
      <alignment horizontal="left"/>
    </xf>
    <xf numFmtId="0" fontId="60" fillId="18" borderId="24" xfId="0" applyFont="1" applyFill="1" applyBorder="1" applyAlignment="1">
      <alignment horizontal="left"/>
    </xf>
    <xf numFmtId="0" fontId="10" fillId="0" borderId="114" xfId="0" applyFont="1" applyBorder="1" applyAlignment="1">
      <alignment horizontal="justify" vertical="top"/>
    </xf>
    <xf numFmtId="0" fontId="44" fillId="0" borderId="114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0" fontId="13" fillId="0" borderId="0" xfId="0" applyFont="1" applyFill="1" applyBorder="1" applyAlignment="1">
      <alignment horizontal="left" vertical="justify"/>
    </xf>
    <xf numFmtId="0" fontId="10" fillId="0" borderId="0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justify" vertical="top"/>
    </xf>
    <xf numFmtId="0" fontId="10" fillId="0" borderId="3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64" fillId="0" borderId="73" xfId="0" applyFont="1" applyBorder="1" applyAlignment="1">
      <alignment horizontal="center" vertical="justify"/>
    </xf>
    <xf numFmtId="0" fontId="64" fillId="0" borderId="27" xfId="0" applyFont="1" applyBorder="1" applyAlignment="1">
      <alignment horizontal="center" vertical="justify"/>
    </xf>
    <xf numFmtId="0" fontId="10" fillId="0" borderId="11" xfId="0" applyFont="1" applyBorder="1" applyAlignment="1" quotePrefix="1">
      <alignment horizontal="justify" vertical="top"/>
    </xf>
    <xf numFmtId="0" fontId="10" fillId="0" borderId="67" xfId="0" applyFont="1" applyBorder="1" applyAlignment="1">
      <alignment horizontal="justify" vertical="top"/>
    </xf>
    <xf numFmtId="0" fontId="10" fillId="0" borderId="74" xfId="0" applyFont="1" applyFill="1" applyBorder="1" applyAlignment="1">
      <alignment horizontal="left" vertical="top"/>
    </xf>
    <xf numFmtId="0" fontId="10" fillId="0" borderId="42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13" fillId="0" borderId="74" xfId="0" applyFont="1" applyBorder="1" applyAlignment="1">
      <alignment horizontal="justify" vertical="top"/>
    </xf>
    <xf numFmtId="0" fontId="10" fillId="0" borderId="7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0" fillId="0" borderId="76" xfId="0" applyFont="1" applyFill="1" applyBorder="1" applyAlignment="1">
      <alignment horizontal="left" vertical="justify"/>
    </xf>
    <xf numFmtId="0" fontId="10" fillId="0" borderId="106" xfId="0" applyFont="1" applyBorder="1" applyAlignment="1">
      <alignment horizontal="justify" vertical="top"/>
    </xf>
    <xf numFmtId="0" fontId="10" fillId="0" borderId="6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justify"/>
    </xf>
    <xf numFmtId="0" fontId="10" fillId="0" borderId="21" xfId="0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10" fillId="0" borderId="74" xfId="0" applyFont="1" applyBorder="1" applyAlignment="1">
      <alignment horizontal="left" vertical="justify"/>
    </xf>
    <xf numFmtId="0" fontId="10" fillId="0" borderId="0" xfId="0" applyFont="1" applyFill="1" applyBorder="1" applyAlignment="1">
      <alignment horizontal="left" vertical="justify"/>
    </xf>
    <xf numFmtId="0" fontId="10" fillId="0" borderId="76" xfId="0" applyFont="1" applyFill="1" applyBorder="1" applyAlignment="1">
      <alignment horizontal="left" vertical="top"/>
    </xf>
    <xf numFmtId="0" fontId="10" fillId="0" borderId="43" xfId="0" applyFont="1" applyFill="1" applyBorder="1" applyAlignment="1">
      <alignment horizontal="left" vertical="top"/>
    </xf>
    <xf numFmtId="0" fontId="10" fillId="0" borderId="73" xfId="0" applyFont="1" applyBorder="1" applyAlignment="1">
      <alignment horizontal="center" vertical="top"/>
    </xf>
    <xf numFmtId="0" fontId="10" fillId="0" borderId="43" xfId="0" applyFont="1" applyBorder="1" applyAlignment="1">
      <alignment horizontal="left" vertical="justify"/>
    </xf>
    <xf numFmtId="0" fontId="10" fillId="0" borderId="42" xfId="0" applyFont="1" applyBorder="1" applyAlignment="1">
      <alignment horizontal="left" vertical="justify"/>
    </xf>
    <xf numFmtId="0" fontId="10" fillId="0" borderId="72" xfId="0" applyFont="1" applyBorder="1" applyAlignment="1">
      <alignment horizontal="left" vertical="justify"/>
    </xf>
    <xf numFmtId="0" fontId="10" fillId="0" borderId="54" xfId="0" applyFont="1" applyBorder="1" applyAlignment="1">
      <alignment horizontal="left" vertical="justify"/>
    </xf>
    <xf numFmtId="0" fontId="10" fillId="0" borderId="62" xfId="0" applyFont="1" applyBorder="1" applyAlignment="1">
      <alignment horizontal="justify" vertical="top"/>
    </xf>
    <xf numFmtId="0" fontId="10" fillId="0" borderId="20" xfId="0" applyFont="1" applyBorder="1" applyAlignment="1">
      <alignment horizontal="justify" vertical="top"/>
    </xf>
    <xf numFmtId="0" fontId="10" fillId="0" borderId="0" xfId="0" applyFont="1" applyFill="1" applyBorder="1" applyAlignment="1">
      <alignment horizontal="left" vertical="top"/>
    </xf>
    <xf numFmtId="0" fontId="47" fillId="0" borderId="42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10" fillId="0" borderId="42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justify"/>
    </xf>
    <xf numFmtId="0" fontId="10" fillId="0" borderId="74" xfId="0" applyFont="1" applyFill="1" applyBorder="1" applyAlignment="1">
      <alignment horizontal="left" vertical="justify"/>
    </xf>
    <xf numFmtId="0" fontId="10" fillId="18" borderId="64" xfId="0" applyFont="1" applyFill="1" applyBorder="1" applyAlignment="1">
      <alignment horizontal="left" vertical="top"/>
    </xf>
    <xf numFmtId="0" fontId="10" fillId="18" borderId="73" xfId="0" applyFont="1" applyFill="1" applyBorder="1" applyAlignment="1">
      <alignment horizontal="left" vertical="top"/>
    </xf>
    <xf numFmtId="0" fontId="10" fillId="18" borderId="27" xfId="0" applyFont="1" applyFill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0" xfId="0" applyFont="1" applyBorder="1" applyAlignment="1">
      <alignment vertical="justify"/>
    </xf>
    <xf numFmtId="0" fontId="10" fillId="0" borderId="44" xfId="0" applyFont="1" applyBorder="1" applyAlignment="1">
      <alignment horizontal="justify" vertical="top"/>
    </xf>
    <xf numFmtId="0" fontId="10" fillId="0" borderId="72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106" xfId="0" applyFont="1" applyFill="1" applyBorder="1" applyAlignment="1">
      <alignment horizontal="left" vertical="justify"/>
    </xf>
    <xf numFmtId="0" fontId="10" fillId="0" borderId="32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74" xfId="0" applyFont="1" applyFill="1" applyBorder="1" applyAlignment="1">
      <alignment horizontal="left" vertical="center"/>
    </xf>
    <xf numFmtId="0" fontId="10" fillId="0" borderId="76" xfId="0" applyFont="1" applyFill="1" applyBorder="1" applyAlignment="1">
      <alignment vertical="justify"/>
    </xf>
    <xf numFmtId="0" fontId="10" fillId="0" borderId="72" xfId="0" applyFont="1" applyBorder="1" applyAlignment="1">
      <alignment horizontal="right" vertical="top"/>
    </xf>
    <xf numFmtId="0" fontId="10" fillId="0" borderId="54" xfId="0" applyFont="1" applyBorder="1" applyAlignment="1">
      <alignment horizontal="right" vertical="top"/>
    </xf>
    <xf numFmtId="0" fontId="10" fillId="0" borderId="43" xfId="0" applyFont="1" applyBorder="1" applyAlignment="1">
      <alignment horizontal="justify" vertical="top"/>
    </xf>
    <xf numFmtId="0" fontId="13" fillId="0" borderId="74" xfId="0" applyFont="1" applyBorder="1" applyAlignment="1">
      <alignment horizontal="left" vertical="justify"/>
    </xf>
    <xf numFmtId="0" fontId="13" fillId="0" borderId="44" xfId="0" applyFont="1" applyBorder="1" applyAlignment="1">
      <alignment horizontal="left" vertical="justify"/>
    </xf>
    <xf numFmtId="49" fontId="10" fillId="0" borderId="42" xfId="0" applyNumberFormat="1" applyFont="1" applyFill="1" applyBorder="1" applyAlignment="1">
      <alignment horizontal="justify" vertical="top" wrapText="1"/>
    </xf>
    <xf numFmtId="0" fontId="10" fillId="0" borderId="115" xfId="0" applyFont="1" applyBorder="1" applyAlignment="1">
      <alignment horizontal="justify" vertical="top"/>
    </xf>
    <xf numFmtId="0" fontId="44" fillId="0" borderId="115" xfId="0" applyFont="1" applyBorder="1" applyAlignment="1">
      <alignment horizontal="justify" vertical="top"/>
    </xf>
    <xf numFmtId="0" fontId="13" fillId="0" borderId="44" xfId="0" applyFont="1" applyBorder="1" applyAlignment="1">
      <alignment horizontal="justify" vertical="top"/>
    </xf>
    <xf numFmtId="0" fontId="13" fillId="0" borderId="57" xfId="0" applyFont="1" applyBorder="1" applyAlignment="1">
      <alignment horizontal="justify" vertical="top"/>
    </xf>
    <xf numFmtId="0" fontId="13" fillId="0" borderId="76" xfId="0" applyFont="1" applyBorder="1" applyAlignment="1">
      <alignment horizontal="left" vertical="justify"/>
    </xf>
    <xf numFmtId="0" fontId="13" fillId="0" borderId="67" xfId="0" applyFont="1" applyBorder="1" applyAlignment="1">
      <alignment horizontal="left" vertical="justify"/>
    </xf>
    <xf numFmtId="0" fontId="59" fillId="0" borderId="74" xfId="0" applyFont="1" applyBorder="1" applyAlignment="1">
      <alignment horizontal="left" vertical="justify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86" fillId="0" borderId="26" xfId="0" applyNumberFormat="1" applyFont="1" applyBorder="1" applyAlignment="1">
      <alignment horizontal="center" vertical="justify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J151" sqref="J151"/>
    </sheetView>
  </sheetViews>
  <sheetFormatPr defaultColWidth="9.140625" defaultRowHeight="12.75"/>
  <cols>
    <col min="1" max="1" width="41.28125" style="492" customWidth="1"/>
    <col min="2" max="2" width="9.00390625" style="4" customWidth="1"/>
    <col min="3" max="3" width="7.140625" style="4" customWidth="1"/>
    <col min="4" max="4" width="11.00390625" style="12" customWidth="1"/>
    <col min="5" max="5" width="10.7109375" style="12" customWidth="1"/>
    <col min="6" max="6" width="7.7109375" style="12" bestFit="1" customWidth="1"/>
    <col min="7" max="7" width="5.7109375" style="34" bestFit="1" customWidth="1"/>
    <col min="8" max="8" width="7.140625" style="34" bestFit="1" customWidth="1"/>
    <col min="9" max="9" width="7.00390625" style="34" bestFit="1" customWidth="1"/>
    <col min="10" max="10" width="7.7109375" style="731" bestFit="1" customWidth="1"/>
    <col min="11" max="11" width="5.7109375" style="732" bestFit="1" customWidth="1"/>
    <col min="12" max="12" width="7.140625" style="732" bestFit="1" customWidth="1"/>
    <col min="13" max="13" width="7.00390625" style="732" bestFit="1" customWidth="1"/>
    <col min="14" max="14" width="40.140625" style="0" customWidth="1"/>
  </cols>
  <sheetData>
    <row r="1" spans="1:14" s="498" customFormat="1" ht="21.75">
      <c r="A1" s="1353" t="s">
        <v>174</v>
      </c>
      <c r="B1" s="1353"/>
      <c r="C1" s="1353"/>
      <c r="D1" s="1353"/>
      <c r="E1" s="1353"/>
      <c r="F1" s="1353"/>
      <c r="G1" s="1353"/>
      <c r="H1" s="1353"/>
      <c r="I1" s="1353"/>
      <c r="J1" s="1353"/>
      <c r="K1" s="1353"/>
      <c r="L1" s="1353"/>
      <c r="M1" s="1353"/>
      <c r="N1" s="497"/>
    </row>
    <row r="2" spans="1:14" s="500" customFormat="1" ht="21.75" customHeight="1">
      <c r="A2" s="1354" t="s">
        <v>683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499"/>
    </row>
    <row r="3" spans="1:14" s="498" customFormat="1" ht="21.75">
      <c r="A3" s="1355" t="s">
        <v>118</v>
      </c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501"/>
    </row>
    <row r="4" spans="1:14" s="1" customFormat="1" ht="21.75">
      <c r="A4" s="976" t="s">
        <v>618</v>
      </c>
      <c r="B4" s="985" t="s">
        <v>616</v>
      </c>
      <c r="C4" s="986"/>
      <c r="D4" s="985" t="s">
        <v>615</v>
      </c>
      <c r="E4" s="986"/>
      <c r="F4" s="1019" t="s">
        <v>613</v>
      </c>
      <c r="G4" s="1020"/>
      <c r="H4" s="1020"/>
      <c r="I4" s="1020"/>
      <c r="J4" s="1020"/>
      <c r="K4" s="1020"/>
      <c r="L4" s="1020"/>
      <c r="M4" s="1021"/>
      <c r="N4" s="1010" t="s">
        <v>673</v>
      </c>
    </row>
    <row r="5" spans="1:14" s="1" customFormat="1" ht="21.75" customHeight="1">
      <c r="A5" s="977"/>
      <c r="B5" s="973" t="s">
        <v>671</v>
      </c>
      <c r="C5" s="982" t="s">
        <v>672</v>
      </c>
      <c r="D5" s="973" t="s">
        <v>653</v>
      </c>
      <c r="E5" s="979" t="s">
        <v>111</v>
      </c>
      <c r="F5" s="985" t="s">
        <v>614</v>
      </c>
      <c r="G5" s="1022"/>
      <c r="H5" s="1022"/>
      <c r="I5" s="1022"/>
      <c r="J5" s="1013" t="s">
        <v>710</v>
      </c>
      <c r="K5" s="1014"/>
      <c r="L5" s="1014"/>
      <c r="M5" s="1015"/>
      <c r="N5" s="1011"/>
    </row>
    <row r="6" spans="1:14" s="1" customFormat="1" ht="20.25" customHeight="1">
      <c r="A6" s="977"/>
      <c r="B6" s="974"/>
      <c r="C6" s="983"/>
      <c r="D6" s="974"/>
      <c r="E6" s="980"/>
      <c r="F6" s="1010" t="s">
        <v>748</v>
      </c>
      <c r="G6" s="985"/>
      <c r="H6" s="1022"/>
      <c r="I6" s="986"/>
      <c r="J6" s="1067" t="s">
        <v>748</v>
      </c>
      <c r="K6" s="1013" t="s">
        <v>749</v>
      </c>
      <c r="L6" s="1014"/>
      <c r="M6" s="1015"/>
      <c r="N6" s="1011"/>
    </row>
    <row r="7" spans="1:14" s="1" customFormat="1" ht="20.25" customHeight="1">
      <c r="A7" s="978"/>
      <c r="B7" s="975"/>
      <c r="C7" s="984"/>
      <c r="D7" s="975"/>
      <c r="E7" s="981"/>
      <c r="F7" s="1012"/>
      <c r="G7" s="114" t="s">
        <v>613</v>
      </c>
      <c r="H7" s="116" t="s">
        <v>750</v>
      </c>
      <c r="I7" s="104" t="s">
        <v>651</v>
      </c>
      <c r="J7" s="1068"/>
      <c r="K7" s="600" t="s">
        <v>613</v>
      </c>
      <c r="L7" s="601" t="s">
        <v>750</v>
      </c>
      <c r="M7" s="602" t="s">
        <v>651</v>
      </c>
      <c r="N7" s="1012"/>
    </row>
    <row r="8" spans="1:14" s="49" customFormat="1" ht="43.5">
      <c r="A8" s="471" t="s">
        <v>674</v>
      </c>
      <c r="B8" s="111"/>
      <c r="C8" s="101"/>
      <c r="D8" s="1087"/>
      <c r="E8" s="1088"/>
      <c r="F8" s="47">
        <f>(F9+F10)/2</f>
        <v>2.5</v>
      </c>
      <c r="G8" s="1084"/>
      <c r="H8" s="1085"/>
      <c r="I8" s="1086"/>
      <c r="J8" s="603">
        <f>(J9+J10)/2</f>
        <v>2.5</v>
      </c>
      <c r="K8" s="1073"/>
      <c r="L8" s="1074"/>
      <c r="M8" s="1075"/>
      <c r="N8" s="48"/>
    </row>
    <row r="9" spans="1:14" s="2" customFormat="1" ht="93.75" customHeight="1">
      <c r="A9" s="472" t="s">
        <v>755</v>
      </c>
      <c r="B9" s="540" t="s">
        <v>412</v>
      </c>
      <c r="C9" s="541" t="s">
        <v>672</v>
      </c>
      <c r="D9" s="123"/>
      <c r="E9" s="109" t="s">
        <v>412</v>
      </c>
      <c r="F9" s="45">
        <v>3</v>
      </c>
      <c r="G9" s="124"/>
      <c r="H9" s="124"/>
      <c r="I9" s="125"/>
      <c r="J9" s="604">
        <v>3</v>
      </c>
      <c r="K9" s="605"/>
      <c r="L9" s="605"/>
      <c r="M9" s="606"/>
      <c r="N9" s="43"/>
    </row>
    <row r="10" spans="1:14" s="2" customFormat="1" ht="25.5" customHeight="1">
      <c r="A10" s="902" t="s">
        <v>756</v>
      </c>
      <c r="B10" s="904" t="s">
        <v>112</v>
      </c>
      <c r="C10" s="996" t="s">
        <v>113</v>
      </c>
      <c r="D10" s="862">
        <v>76</v>
      </c>
      <c r="E10" s="998">
        <f>(D10*100)/D11</f>
        <v>86.36363636363636</v>
      </c>
      <c r="F10" s="1025">
        <v>2</v>
      </c>
      <c r="G10" s="1023"/>
      <c r="H10" s="1023"/>
      <c r="I10" s="1030"/>
      <c r="J10" s="1038">
        <v>2</v>
      </c>
      <c r="K10" s="1069"/>
      <c r="L10" s="1069"/>
      <c r="M10" s="1071"/>
      <c r="N10" s="1032"/>
    </row>
    <row r="11" spans="1:14" s="2" customFormat="1" ht="26.25" customHeight="1">
      <c r="A11" s="903"/>
      <c r="B11" s="905"/>
      <c r="C11" s="997"/>
      <c r="D11" s="863">
        <v>88</v>
      </c>
      <c r="E11" s="999"/>
      <c r="F11" s="1026"/>
      <c r="G11" s="1024"/>
      <c r="H11" s="1024"/>
      <c r="I11" s="1031"/>
      <c r="J11" s="1039"/>
      <c r="K11" s="1070"/>
      <c r="L11" s="1070"/>
      <c r="M11" s="1072"/>
      <c r="N11" s="1033"/>
    </row>
    <row r="12" spans="1:14" s="2" customFormat="1" ht="201.75" customHeight="1">
      <c r="A12" s="474" t="s">
        <v>757</v>
      </c>
      <c r="B12" s="112" t="s">
        <v>409</v>
      </c>
      <c r="C12" s="110" t="s">
        <v>672</v>
      </c>
      <c r="D12" s="126"/>
      <c r="E12" s="113" t="s">
        <v>410</v>
      </c>
      <c r="F12" s="118"/>
      <c r="G12" s="115">
        <v>3</v>
      </c>
      <c r="H12" s="117">
        <v>1.82</v>
      </c>
      <c r="I12" s="113">
        <f>G12*H12</f>
        <v>5.46</v>
      </c>
      <c r="J12" s="608"/>
      <c r="K12" s="609">
        <v>3</v>
      </c>
      <c r="L12" s="610">
        <v>1.82</v>
      </c>
      <c r="M12" s="611">
        <f>K12*L12</f>
        <v>5.46</v>
      </c>
      <c r="N12" s="98"/>
    </row>
    <row r="13" spans="1:14" s="53" customFormat="1" ht="27" customHeight="1">
      <c r="A13" s="475" t="s">
        <v>675</v>
      </c>
      <c r="B13" s="120"/>
      <c r="C13" s="121"/>
      <c r="D13" s="880"/>
      <c r="E13" s="882"/>
      <c r="F13" s="51">
        <f>(F14+F15+F16+F17+F19+F21+F23+F24+F25+F31+F35+F36)/12</f>
        <v>2.1666666666666665</v>
      </c>
      <c r="G13" s="1007"/>
      <c r="H13" s="1008"/>
      <c r="I13" s="1009"/>
      <c r="J13" s="612">
        <f>(J14+J15+J16+J17+J19+J21+J23+J24+J25+J31+J35+J36)/12</f>
        <v>1.75</v>
      </c>
      <c r="K13" s="1040"/>
      <c r="L13" s="1041"/>
      <c r="M13" s="1042"/>
      <c r="N13" s="52"/>
    </row>
    <row r="14" spans="1:14" s="2" customFormat="1" ht="46.5" customHeight="1">
      <c r="A14" s="473" t="s">
        <v>754</v>
      </c>
      <c r="B14" s="119" t="s">
        <v>410</v>
      </c>
      <c r="C14" s="151" t="s">
        <v>672</v>
      </c>
      <c r="D14" s="143"/>
      <c r="E14" s="851" t="s">
        <v>310</v>
      </c>
      <c r="F14" s="97">
        <v>2</v>
      </c>
      <c r="G14" s="143"/>
      <c r="H14" s="158"/>
      <c r="I14" s="157"/>
      <c r="J14" s="613">
        <v>1</v>
      </c>
      <c r="K14" s="614"/>
      <c r="L14" s="615"/>
      <c r="M14" s="616"/>
      <c r="N14" s="43" t="s">
        <v>309</v>
      </c>
    </row>
    <row r="15" spans="1:14" s="2" customFormat="1" ht="43.5" customHeight="1">
      <c r="A15" s="583" t="s">
        <v>753</v>
      </c>
      <c r="B15" s="140" t="s">
        <v>412</v>
      </c>
      <c r="C15" s="584" t="s">
        <v>672</v>
      </c>
      <c r="D15" s="585"/>
      <c r="E15" s="852" t="s">
        <v>311</v>
      </c>
      <c r="F15" s="45">
        <v>3</v>
      </c>
      <c r="G15" s="585"/>
      <c r="H15" s="586"/>
      <c r="I15" s="587"/>
      <c r="J15" s="604">
        <v>1</v>
      </c>
      <c r="K15" s="617"/>
      <c r="L15" s="618"/>
      <c r="M15" s="619"/>
      <c r="N15" s="588"/>
    </row>
    <row r="16" spans="1:14" s="2" customFormat="1" ht="73.5" customHeight="1">
      <c r="A16" s="583" t="s">
        <v>752</v>
      </c>
      <c r="B16" s="140" t="s">
        <v>409</v>
      </c>
      <c r="C16" s="156" t="s">
        <v>672</v>
      </c>
      <c r="D16" s="149"/>
      <c r="E16" s="627" t="s">
        <v>312</v>
      </c>
      <c r="F16" s="31">
        <v>3</v>
      </c>
      <c r="G16" s="149"/>
      <c r="H16" s="589"/>
      <c r="I16" s="590"/>
      <c r="J16" s="620">
        <v>2</v>
      </c>
      <c r="K16" s="621"/>
      <c r="L16" s="622"/>
      <c r="M16" s="623"/>
      <c r="N16" s="192"/>
    </row>
    <row r="17" spans="1:14" s="2" customFormat="1" ht="27" customHeight="1">
      <c r="A17" s="906" t="s">
        <v>104</v>
      </c>
      <c r="B17" s="910" t="s">
        <v>114</v>
      </c>
      <c r="C17" s="1005" t="s">
        <v>113</v>
      </c>
      <c r="D17" s="496">
        <v>1613.92</v>
      </c>
      <c r="E17" s="1003">
        <f>(((D17/D18)-20)*100)/20</f>
        <v>44.1</v>
      </c>
      <c r="F17" s="1001">
        <v>1</v>
      </c>
      <c r="G17" s="1000">
        <f>F17</f>
        <v>1</v>
      </c>
      <c r="H17" s="1092">
        <v>2.22</v>
      </c>
      <c r="I17" s="1095">
        <f>G17*H17</f>
        <v>2.22</v>
      </c>
      <c r="J17" s="1045">
        <v>1</v>
      </c>
      <c r="K17" s="1094">
        <f>J17</f>
        <v>1</v>
      </c>
      <c r="L17" s="1058">
        <v>2.22</v>
      </c>
      <c r="M17" s="1061">
        <f>K17*L17</f>
        <v>2.22</v>
      </c>
      <c r="N17" s="1034" t="s">
        <v>115</v>
      </c>
    </row>
    <row r="18" spans="1:14" s="2" customFormat="1" ht="47.25" customHeight="1">
      <c r="A18" s="907"/>
      <c r="B18" s="911"/>
      <c r="C18" s="1006"/>
      <c r="D18" s="542">
        <v>56</v>
      </c>
      <c r="E18" s="1004"/>
      <c r="F18" s="1002"/>
      <c r="G18" s="992"/>
      <c r="H18" s="1093"/>
      <c r="I18" s="1096"/>
      <c r="J18" s="1046"/>
      <c r="K18" s="740"/>
      <c r="L18" s="1059"/>
      <c r="M18" s="1062"/>
      <c r="N18" s="1035"/>
    </row>
    <row r="19" spans="1:14" s="2" customFormat="1" ht="23.25" customHeight="1">
      <c r="A19" s="787" t="s">
        <v>67</v>
      </c>
      <c r="B19" s="789" t="s">
        <v>117</v>
      </c>
      <c r="C19" s="775" t="s">
        <v>113</v>
      </c>
      <c r="D19" s="145">
        <v>6</v>
      </c>
      <c r="E19" s="918">
        <f>(D19*100)/D20</f>
        <v>7.317073170731708</v>
      </c>
      <c r="F19" s="916">
        <v>1</v>
      </c>
      <c r="G19" s="1105">
        <f>F19</f>
        <v>1</v>
      </c>
      <c r="H19" s="1108">
        <v>2.22</v>
      </c>
      <c r="I19" s="946">
        <f>G19*H19</f>
        <v>2.22</v>
      </c>
      <c r="J19" s="1103">
        <v>1</v>
      </c>
      <c r="K19" s="747">
        <f>J19</f>
        <v>1</v>
      </c>
      <c r="L19" s="1043">
        <v>2.22</v>
      </c>
      <c r="M19" s="1101">
        <f>K19*L19</f>
        <v>2.22</v>
      </c>
      <c r="N19" s="1036"/>
    </row>
    <row r="20" spans="1:14" s="2" customFormat="1" ht="51" customHeight="1">
      <c r="A20" s="912"/>
      <c r="B20" s="920"/>
      <c r="C20" s="936"/>
      <c r="D20" s="147">
        <v>82</v>
      </c>
      <c r="E20" s="919"/>
      <c r="F20" s="917"/>
      <c r="G20" s="922"/>
      <c r="H20" s="1109"/>
      <c r="I20" s="947"/>
      <c r="J20" s="1104"/>
      <c r="K20" s="748"/>
      <c r="L20" s="1044"/>
      <c r="M20" s="1102"/>
      <c r="N20" s="1037"/>
    </row>
    <row r="21" spans="1:14" s="2" customFormat="1" ht="20.25" customHeight="1">
      <c r="A21" s="788" t="s">
        <v>3</v>
      </c>
      <c r="B21" s="790" t="s">
        <v>116</v>
      </c>
      <c r="C21" s="775" t="s">
        <v>113</v>
      </c>
      <c r="D21" s="146">
        <v>5</v>
      </c>
      <c r="E21" s="924">
        <f>(D21*100)/D22</f>
        <v>6.097560975609756</v>
      </c>
      <c r="F21" s="923">
        <v>1</v>
      </c>
      <c r="G21" s="884">
        <f>F21</f>
        <v>1</v>
      </c>
      <c r="H21" s="1108">
        <v>2.22</v>
      </c>
      <c r="I21" s="946">
        <f>G21*H21</f>
        <v>2.22</v>
      </c>
      <c r="J21" s="1103">
        <v>1</v>
      </c>
      <c r="K21" s="747">
        <f>J21</f>
        <v>1</v>
      </c>
      <c r="L21" s="1043">
        <v>2.22</v>
      </c>
      <c r="M21" s="1101">
        <f>K21*L21</f>
        <v>2.22</v>
      </c>
      <c r="N21" s="1051"/>
    </row>
    <row r="22" spans="1:14" s="2" customFormat="1" ht="60.75" customHeight="1">
      <c r="A22" s="921"/>
      <c r="B22" s="920"/>
      <c r="C22" s="925"/>
      <c r="D22" s="460">
        <f>D20</f>
        <v>82</v>
      </c>
      <c r="E22" s="919"/>
      <c r="F22" s="917"/>
      <c r="G22" s="922"/>
      <c r="H22" s="1109"/>
      <c r="I22" s="947"/>
      <c r="J22" s="1104"/>
      <c r="K22" s="748"/>
      <c r="L22" s="1044"/>
      <c r="M22" s="1102"/>
      <c r="N22" s="1036"/>
    </row>
    <row r="23" spans="1:14" s="2" customFormat="1" ht="59.25" customHeight="1">
      <c r="A23" s="478" t="s">
        <v>758</v>
      </c>
      <c r="B23" s="142" t="s">
        <v>407</v>
      </c>
      <c r="C23" s="154" t="s">
        <v>672</v>
      </c>
      <c r="D23" s="149"/>
      <c r="E23" s="853" t="s">
        <v>410</v>
      </c>
      <c r="F23" s="9">
        <v>3</v>
      </c>
      <c r="G23" s="140">
        <f>F23</f>
        <v>3</v>
      </c>
      <c r="H23" s="159">
        <v>2.23</v>
      </c>
      <c r="I23" s="156">
        <f>G23*H23</f>
        <v>6.6899999999999995</v>
      </c>
      <c r="J23" s="624">
        <v>3</v>
      </c>
      <c r="K23" s="625">
        <f>J23</f>
        <v>3</v>
      </c>
      <c r="L23" s="626">
        <v>2.23</v>
      </c>
      <c r="M23" s="627">
        <f>K23*L23</f>
        <v>6.6899999999999995</v>
      </c>
      <c r="N23" s="44"/>
    </row>
    <row r="24" spans="1:14" s="2" customFormat="1" ht="48" customHeight="1">
      <c r="A24" s="476" t="s">
        <v>759</v>
      </c>
      <c r="B24" s="160" t="s">
        <v>297</v>
      </c>
      <c r="C24" s="154" t="s">
        <v>672</v>
      </c>
      <c r="D24" s="585"/>
      <c r="E24" s="853" t="s">
        <v>313</v>
      </c>
      <c r="F24" s="10">
        <v>2</v>
      </c>
      <c r="G24" s="591"/>
      <c r="H24" s="174"/>
      <c r="I24" s="537"/>
      <c r="J24" s="628">
        <v>1</v>
      </c>
      <c r="K24" s="629"/>
      <c r="L24" s="630"/>
      <c r="M24" s="631"/>
      <c r="N24" s="588"/>
    </row>
    <row r="25" spans="1:14" s="2" customFormat="1" ht="22.5" customHeight="1">
      <c r="A25" s="913" t="s">
        <v>760</v>
      </c>
      <c r="B25" s="929" t="s">
        <v>119</v>
      </c>
      <c r="C25" s="930" t="s">
        <v>672</v>
      </c>
      <c r="D25" s="592">
        <f>D28</f>
        <v>177</v>
      </c>
      <c r="E25" s="928">
        <f>(D25*100)/D26</f>
        <v>95.67567567567568</v>
      </c>
      <c r="F25" s="927">
        <v>3</v>
      </c>
      <c r="G25" s="926">
        <f>F25</f>
        <v>3</v>
      </c>
      <c r="H25" s="1106">
        <v>5</v>
      </c>
      <c r="I25" s="1107">
        <f>G25*H25</f>
        <v>15</v>
      </c>
      <c r="J25" s="1110">
        <v>3</v>
      </c>
      <c r="K25" s="1111">
        <f>J25</f>
        <v>3</v>
      </c>
      <c r="L25" s="1118">
        <f>H25</f>
        <v>5</v>
      </c>
      <c r="M25" s="1060">
        <f>K25*L25</f>
        <v>15</v>
      </c>
      <c r="N25" s="1016" t="s">
        <v>120</v>
      </c>
    </row>
    <row r="26" spans="1:14" s="2" customFormat="1" ht="46.5" customHeight="1">
      <c r="A26" s="913"/>
      <c r="B26" s="929"/>
      <c r="C26" s="930"/>
      <c r="D26" s="593">
        <f>D27-D29-D30</f>
        <v>185</v>
      </c>
      <c r="E26" s="928"/>
      <c r="F26" s="927"/>
      <c r="G26" s="926"/>
      <c r="H26" s="1106"/>
      <c r="I26" s="1107"/>
      <c r="J26" s="1110"/>
      <c r="K26" s="1111"/>
      <c r="L26" s="1119"/>
      <c r="M26" s="1060"/>
      <c r="N26" s="1017"/>
    </row>
    <row r="27" spans="1:14" s="2" customFormat="1" ht="24" customHeight="1">
      <c r="A27" s="576" t="s">
        <v>764</v>
      </c>
      <c r="B27" s="577"/>
      <c r="C27" s="578"/>
      <c r="D27" s="579">
        <v>185</v>
      </c>
      <c r="E27" s="580"/>
      <c r="F27" s="139"/>
      <c r="G27" s="577"/>
      <c r="H27" s="581"/>
      <c r="I27" s="582"/>
      <c r="J27" s="632"/>
      <c r="K27" s="633"/>
      <c r="L27" s="634"/>
      <c r="M27" s="635"/>
      <c r="N27" s="1017"/>
    </row>
    <row r="28" spans="1:14" s="2" customFormat="1" ht="24" customHeight="1">
      <c r="A28" s="576" t="s">
        <v>765</v>
      </c>
      <c r="B28" s="577"/>
      <c r="C28" s="578"/>
      <c r="D28" s="579">
        <v>177</v>
      </c>
      <c r="E28" s="580"/>
      <c r="F28" s="139"/>
      <c r="G28" s="577"/>
      <c r="H28" s="581"/>
      <c r="I28" s="582"/>
      <c r="J28" s="632"/>
      <c r="K28" s="633"/>
      <c r="L28" s="634"/>
      <c r="M28" s="635"/>
      <c r="N28" s="1017"/>
    </row>
    <row r="29" spans="1:14" s="2" customFormat="1" ht="24" customHeight="1">
      <c r="A29" s="576" t="s">
        <v>761</v>
      </c>
      <c r="B29" s="577"/>
      <c r="C29" s="578"/>
      <c r="D29" s="579">
        <v>0</v>
      </c>
      <c r="E29" s="580"/>
      <c r="F29" s="139"/>
      <c r="G29" s="577"/>
      <c r="H29" s="581"/>
      <c r="I29" s="582"/>
      <c r="J29" s="632"/>
      <c r="K29" s="633"/>
      <c r="L29" s="634"/>
      <c r="M29" s="635"/>
      <c r="N29" s="1017"/>
    </row>
    <row r="30" spans="1:14" s="2" customFormat="1" ht="24" customHeight="1">
      <c r="A30" s="576" t="s">
        <v>762</v>
      </c>
      <c r="B30" s="577"/>
      <c r="C30" s="578"/>
      <c r="D30" s="579">
        <v>0</v>
      </c>
      <c r="E30" s="580"/>
      <c r="F30" s="139"/>
      <c r="G30" s="577"/>
      <c r="H30" s="581"/>
      <c r="I30" s="582"/>
      <c r="J30" s="632"/>
      <c r="K30" s="633"/>
      <c r="L30" s="634"/>
      <c r="M30" s="635"/>
      <c r="N30" s="1018"/>
    </row>
    <row r="31" spans="1:14" s="2" customFormat="1" ht="25.5" customHeight="1">
      <c r="A31" s="788" t="s">
        <v>763</v>
      </c>
      <c r="B31" s="790" t="s">
        <v>119</v>
      </c>
      <c r="C31" s="776" t="s">
        <v>113</v>
      </c>
      <c r="D31" s="503">
        <f>(D33+D34)</f>
        <v>99</v>
      </c>
      <c r="E31" s="935">
        <f>(D31/D32)*100</f>
        <v>55.932203389830505</v>
      </c>
      <c r="F31" s="923">
        <v>1</v>
      </c>
      <c r="G31" s="884">
        <f>F31</f>
        <v>1</v>
      </c>
      <c r="H31" s="1140">
        <v>5</v>
      </c>
      <c r="I31" s="1127">
        <f>G31*H31</f>
        <v>5</v>
      </c>
      <c r="J31" s="1122">
        <v>1</v>
      </c>
      <c r="K31" s="1091">
        <f>J31</f>
        <v>1</v>
      </c>
      <c r="L31" s="1128">
        <f>H25</f>
        <v>5</v>
      </c>
      <c r="M31" s="1130">
        <f>K31*L31</f>
        <v>5</v>
      </c>
      <c r="N31" s="1016" t="s">
        <v>120</v>
      </c>
    </row>
    <row r="32" spans="1:14" s="2" customFormat="1" ht="21.75" customHeight="1">
      <c r="A32" s="788"/>
      <c r="B32" s="790"/>
      <c r="C32" s="936"/>
      <c r="D32" s="165">
        <f>D28</f>
        <v>177</v>
      </c>
      <c r="E32" s="935"/>
      <c r="F32" s="923"/>
      <c r="G32" s="884"/>
      <c r="H32" s="1141"/>
      <c r="I32" s="1127"/>
      <c r="J32" s="1122"/>
      <c r="K32" s="1091"/>
      <c r="L32" s="1129"/>
      <c r="M32" s="1130"/>
      <c r="N32" s="1017"/>
    </row>
    <row r="33" spans="1:14" s="2" customFormat="1" ht="48.75" customHeight="1">
      <c r="A33" s="481" t="s">
        <v>92</v>
      </c>
      <c r="B33" s="130"/>
      <c r="C33" s="102"/>
      <c r="D33" s="166">
        <v>0</v>
      </c>
      <c r="E33" s="171"/>
      <c r="F33" s="129"/>
      <c r="G33" s="130"/>
      <c r="H33" s="99"/>
      <c r="I33" s="131"/>
      <c r="J33" s="639"/>
      <c r="K33" s="640"/>
      <c r="L33" s="641"/>
      <c r="M33" s="642"/>
      <c r="N33" s="1017"/>
    </row>
    <row r="34" spans="1:14" s="2" customFormat="1" ht="48.75" customHeight="1">
      <c r="A34" s="482" t="s">
        <v>766</v>
      </c>
      <c r="B34" s="162"/>
      <c r="C34" s="167"/>
      <c r="D34" s="164">
        <v>99</v>
      </c>
      <c r="E34" s="170"/>
      <c r="F34" s="128"/>
      <c r="G34" s="162"/>
      <c r="H34" s="175"/>
      <c r="I34" s="173"/>
      <c r="J34" s="643"/>
      <c r="K34" s="644"/>
      <c r="L34" s="645"/>
      <c r="M34" s="646"/>
      <c r="N34" s="1029"/>
    </row>
    <row r="35" spans="1:14" s="2" customFormat="1" ht="50.25" customHeight="1">
      <c r="A35" s="483" t="s">
        <v>767</v>
      </c>
      <c r="B35" s="545" t="s">
        <v>121</v>
      </c>
      <c r="C35" s="502" t="s">
        <v>672</v>
      </c>
      <c r="D35" s="291"/>
      <c r="E35" s="502" t="s">
        <v>122</v>
      </c>
      <c r="F35" s="98">
        <v>3</v>
      </c>
      <c r="G35" s="115">
        <f>F35</f>
        <v>3</v>
      </c>
      <c r="H35" s="558">
        <v>5</v>
      </c>
      <c r="I35" s="559">
        <f>G35*H35</f>
        <v>15</v>
      </c>
      <c r="J35" s="647">
        <v>3</v>
      </c>
      <c r="K35" s="609">
        <f>J35</f>
        <v>3</v>
      </c>
      <c r="L35" s="648">
        <f>H35</f>
        <v>5</v>
      </c>
      <c r="M35" s="649">
        <f>K35*L35</f>
        <v>15</v>
      </c>
      <c r="N35" s="44"/>
    </row>
    <row r="36" spans="1:14" s="2" customFormat="1" ht="25.5" customHeight="1">
      <c r="A36" s="914" t="s">
        <v>768</v>
      </c>
      <c r="B36" s="909" t="s">
        <v>94</v>
      </c>
      <c r="C36" s="934" t="s">
        <v>672</v>
      </c>
      <c r="D36" s="557">
        <v>223</v>
      </c>
      <c r="E36" s="932">
        <f>(D36*100)/D37</f>
        <v>6.949205359925211</v>
      </c>
      <c r="F36" s="1459">
        <v>3</v>
      </c>
      <c r="G36" s="1100"/>
      <c r="H36" s="1138"/>
      <c r="I36" s="1136"/>
      <c r="J36" s="1133">
        <v>3</v>
      </c>
      <c r="K36" s="1135"/>
      <c r="L36" s="1120"/>
      <c r="M36" s="1131"/>
      <c r="N36" s="1028" t="s">
        <v>126</v>
      </c>
    </row>
    <row r="37" spans="1:14" s="2" customFormat="1" ht="107.25" customHeight="1">
      <c r="A37" s="915"/>
      <c r="B37" s="931"/>
      <c r="C37" s="778"/>
      <c r="D37" s="289">
        <f>D38+D39</f>
        <v>3209</v>
      </c>
      <c r="E37" s="933"/>
      <c r="F37" s="1460"/>
      <c r="G37" s="1098"/>
      <c r="H37" s="1139"/>
      <c r="I37" s="1137"/>
      <c r="J37" s="1134"/>
      <c r="K37" s="1083"/>
      <c r="L37" s="1121"/>
      <c r="M37" s="1132"/>
      <c r="N37" s="1017"/>
    </row>
    <row r="38" spans="1:14" s="2" customFormat="1" ht="24.75" customHeight="1">
      <c r="A38" s="479" t="s">
        <v>769</v>
      </c>
      <c r="B38" s="161"/>
      <c r="C38" s="103"/>
      <c r="D38" s="163">
        <v>1364</v>
      </c>
      <c r="E38" s="169"/>
      <c r="F38" s="127"/>
      <c r="G38" s="161"/>
      <c r="H38" s="100"/>
      <c r="I38" s="172"/>
      <c r="J38" s="652"/>
      <c r="K38" s="653"/>
      <c r="L38" s="654"/>
      <c r="M38" s="655"/>
      <c r="N38" s="1017"/>
    </row>
    <row r="39" spans="1:14" s="2" customFormat="1" ht="24" customHeight="1">
      <c r="A39" s="479" t="s">
        <v>770</v>
      </c>
      <c r="B39" s="161"/>
      <c r="C39" s="103"/>
      <c r="D39" s="163">
        <v>1845</v>
      </c>
      <c r="E39" s="169"/>
      <c r="F39" s="127"/>
      <c r="G39" s="161"/>
      <c r="H39" s="100"/>
      <c r="I39" s="172"/>
      <c r="J39" s="652"/>
      <c r="K39" s="653"/>
      <c r="L39" s="654"/>
      <c r="M39" s="655"/>
      <c r="N39" s="1017"/>
    </row>
    <row r="40" spans="1:14" s="2" customFormat="1" ht="45" customHeight="1">
      <c r="A40" s="479" t="s">
        <v>771</v>
      </c>
      <c r="B40" s="161"/>
      <c r="C40" s="103"/>
      <c r="D40" s="163">
        <v>195</v>
      </c>
      <c r="E40" s="169"/>
      <c r="F40" s="127"/>
      <c r="G40" s="161"/>
      <c r="H40" s="100"/>
      <c r="I40" s="172"/>
      <c r="J40" s="652"/>
      <c r="K40" s="653"/>
      <c r="L40" s="654"/>
      <c r="M40" s="655"/>
      <c r="N40" s="1017"/>
    </row>
    <row r="41" spans="1:14" s="2" customFormat="1" ht="22.5" customHeight="1">
      <c r="A41" s="479"/>
      <c r="B41" s="161"/>
      <c r="C41" s="103"/>
      <c r="D41" s="163"/>
      <c r="E41" s="180" t="s">
        <v>773</v>
      </c>
      <c r="F41" s="127"/>
      <c r="G41" s="161"/>
      <c r="H41" s="100"/>
      <c r="I41" s="172"/>
      <c r="J41" s="652"/>
      <c r="K41" s="653"/>
      <c r="L41" s="654"/>
      <c r="M41" s="655"/>
      <c r="N41" s="1017"/>
    </row>
    <row r="42" spans="1:14" s="2" customFormat="1" ht="22.5" customHeight="1">
      <c r="A42" s="479"/>
      <c r="B42" s="161"/>
      <c r="C42" s="103"/>
      <c r="D42" s="163"/>
      <c r="E42" s="180">
        <f>(D43/(D40))*100</f>
        <v>93.33333333333333</v>
      </c>
      <c r="F42" s="127"/>
      <c r="G42" s="161"/>
      <c r="H42" s="100"/>
      <c r="I42" s="172"/>
      <c r="J42" s="652"/>
      <c r="K42" s="653"/>
      <c r="L42" s="654"/>
      <c r="M42" s="655"/>
      <c r="N42" s="1017"/>
    </row>
    <row r="43" spans="1:14" s="2" customFormat="1" ht="71.25" customHeight="1">
      <c r="A43" s="482" t="s">
        <v>772</v>
      </c>
      <c r="B43" s="162"/>
      <c r="C43" s="167"/>
      <c r="D43" s="164">
        <v>182</v>
      </c>
      <c r="E43" s="170"/>
      <c r="F43" s="128"/>
      <c r="G43" s="162"/>
      <c r="H43" s="175"/>
      <c r="I43" s="173"/>
      <c r="J43" s="643"/>
      <c r="K43" s="644"/>
      <c r="L43" s="645"/>
      <c r="M43" s="646"/>
      <c r="N43" s="1029"/>
    </row>
    <row r="44" spans="1:14" s="2" customFormat="1" ht="20.25" customHeight="1">
      <c r="A44" s="903" t="s">
        <v>791</v>
      </c>
      <c r="B44" s="940" t="s">
        <v>95</v>
      </c>
      <c r="C44" s="946"/>
      <c r="D44" s="177"/>
      <c r="E44" s="942"/>
      <c r="F44" s="944" t="s">
        <v>782</v>
      </c>
      <c r="G44" s="181"/>
      <c r="H44" s="100"/>
      <c r="I44" s="172"/>
      <c r="J44" s="1147" t="s">
        <v>782</v>
      </c>
      <c r="K44" s="1164"/>
      <c r="L44" s="1160"/>
      <c r="M44" s="1158"/>
      <c r="N44" s="1036"/>
    </row>
    <row r="45" spans="1:14" s="2" customFormat="1" ht="99" customHeight="1">
      <c r="A45" s="993"/>
      <c r="B45" s="941"/>
      <c r="C45" s="947"/>
      <c r="D45" s="150">
        <f>D18</f>
        <v>56</v>
      </c>
      <c r="E45" s="943"/>
      <c r="F45" s="945"/>
      <c r="G45" s="566"/>
      <c r="H45" s="175"/>
      <c r="I45" s="173"/>
      <c r="J45" s="1148"/>
      <c r="K45" s="1165"/>
      <c r="L45" s="1161"/>
      <c r="M45" s="1159"/>
      <c r="N45" s="1037"/>
    </row>
    <row r="46" spans="1:14" ht="24" customHeight="1">
      <c r="A46" s="788" t="s">
        <v>774</v>
      </c>
      <c r="B46" s="790" t="s">
        <v>123</v>
      </c>
      <c r="C46" s="776" t="s">
        <v>113</v>
      </c>
      <c r="D46" s="146">
        <v>123</v>
      </c>
      <c r="E46" s="935">
        <f>(D46*100)/D47</f>
        <v>68.71508379888269</v>
      </c>
      <c r="F46" s="938"/>
      <c r="G46" s="1154">
        <v>2</v>
      </c>
      <c r="H46" s="1152">
        <v>5</v>
      </c>
      <c r="I46" s="1150">
        <f>G46*H46</f>
        <v>10</v>
      </c>
      <c r="J46" s="1116"/>
      <c r="K46" s="1114">
        <v>2</v>
      </c>
      <c r="L46" s="1112">
        <f>H46</f>
        <v>5</v>
      </c>
      <c r="M46" s="1166">
        <f>K46*L46</f>
        <v>10</v>
      </c>
      <c r="N46" s="771" t="s">
        <v>120</v>
      </c>
    </row>
    <row r="47" spans="1:14" ht="27" customHeight="1">
      <c r="A47" s="912"/>
      <c r="B47" s="920"/>
      <c r="C47" s="936"/>
      <c r="D47" s="178">
        <v>179</v>
      </c>
      <c r="E47" s="1149"/>
      <c r="F47" s="939"/>
      <c r="G47" s="1155"/>
      <c r="H47" s="1153"/>
      <c r="I47" s="1151"/>
      <c r="J47" s="1117"/>
      <c r="K47" s="1115"/>
      <c r="L47" s="1113"/>
      <c r="M47" s="1167"/>
      <c r="N47" s="1027"/>
    </row>
    <row r="48" spans="1:14" ht="112.5" customHeight="1">
      <c r="A48" s="567" t="s">
        <v>142</v>
      </c>
      <c r="B48" s="134" t="s">
        <v>96</v>
      </c>
      <c r="C48" s="179" t="s">
        <v>672</v>
      </c>
      <c r="D48" s="149"/>
      <c r="E48" s="179" t="s">
        <v>124</v>
      </c>
      <c r="F48" s="135"/>
      <c r="G48" s="182">
        <v>3</v>
      </c>
      <c r="H48" s="185">
        <v>5</v>
      </c>
      <c r="I48" s="183">
        <f>G48*H48</f>
        <v>15</v>
      </c>
      <c r="J48" s="656"/>
      <c r="K48" s="657">
        <v>3</v>
      </c>
      <c r="L48" s="658">
        <f>H48</f>
        <v>5</v>
      </c>
      <c r="M48" s="659">
        <f>K48*L48</f>
        <v>15</v>
      </c>
      <c r="N48" s="96"/>
    </row>
    <row r="49" spans="1:14" ht="65.25">
      <c r="A49" s="478" t="s">
        <v>790</v>
      </c>
      <c r="B49" s="176" t="s">
        <v>97</v>
      </c>
      <c r="C49" s="179" t="s">
        <v>113</v>
      </c>
      <c r="D49" s="149"/>
      <c r="E49" s="179" t="s">
        <v>271</v>
      </c>
      <c r="F49" s="135"/>
      <c r="G49" s="182">
        <v>1</v>
      </c>
      <c r="H49" s="185">
        <v>5</v>
      </c>
      <c r="I49" s="183">
        <f>G49*H49</f>
        <v>5</v>
      </c>
      <c r="J49" s="656"/>
      <c r="K49" s="657">
        <v>1</v>
      </c>
      <c r="L49" s="658">
        <f>H49</f>
        <v>5</v>
      </c>
      <c r="M49" s="659">
        <f>K49*L49</f>
        <v>5</v>
      </c>
      <c r="N49" s="136"/>
    </row>
    <row r="50" spans="1:14" ht="21.75" customHeight="1">
      <c r="A50" s="914" t="s">
        <v>775</v>
      </c>
      <c r="B50" s="909" t="s">
        <v>670</v>
      </c>
      <c r="C50" s="934"/>
      <c r="D50" s="141"/>
      <c r="E50" s="1222"/>
      <c r="F50" s="536" t="s">
        <v>782</v>
      </c>
      <c r="G50" s="533"/>
      <c r="H50" s="1125" t="s">
        <v>782</v>
      </c>
      <c r="I50" s="1162"/>
      <c r="J50" s="1156"/>
      <c r="K50" s="1123" t="s">
        <v>782</v>
      </c>
      <c r="L50" s="1356"/>
      <c r="M50" s="1358" t="s">
        <v>782</v>
      </c>
      <c r="N50" s="1054"/>
    </row>
    <row r="51" spans="1:14" ht="44.25" customHeight="1">
      <c r="A51" s="915"/>
      <c r="B51" s="948"/>
      <c r="C51" s="961"/>
      <c r="D51" s="292"/>
      <c r="E51" s="1223"/>
      <c r="F51" s="534"/>
      <c r="G51" s="535"/>
      <c r="H51" s="1126"/>
      <c r="I51" s="1163"/>
      <c r="J51" s="1157"/>
      <c r="K51" s="1124"/>
      <c r="L51" s="1357"/>
      <c r="M51" s="1359"/>
      <c r="N51" s="1055"/>
    </row>
    <row r="52" spans="1:14" ht="24.75" customHeight="1">
      <c r="A52" s="788" t="s">
        <v>776</v>
      </c>
      <c r="B52" s="789" t="s">
        <v>670</v>
      </c>
      <c r="C52" s="105"/>
      <c r="D52" s="145"/>
      <c r="E52" s="1208"/>
      <c r="F52" s="536" t="s">
        <v>782</v>
      </c>
      <c r="G52" s="533"/>
      <c r="H52" s="1125" t="s">
        <v>782</v>
      </c>
      <c r="I52" s="1162"/>
      <c r="J52" s="1156"/>
      <c r="K52" s="1123" t="s">
        <v>782</v>
      </c>
      <c r="L52" s="1356"/>
      <c r="M52" s="1358" t="s">
        <v>782</v>
      </c>
      <c r="N52" s="1052"/>
    </row>
    <row r="53" spans="1:14" ht="40.5" customHeight="1">
      <c r="A53" s="921"/>
      <c r="B53" s="920"/>
      <c r="C53" s="106"/>
      <c r="D53" s="108"/>
      <c r="E53" s="1209"/>
      <c r="F53" s="534"/>
      <c r="G53" s="535"/>
      <c r="H53" s="1126"/>
      <c r="I53" s="1163"/>
      <c r="J53" s="1157"/>
      <c r="K53" s="1124"/>
      <c r="L53" s="1357"/>
      <c r="M53" s="1359"/>
      <c r="N53" s="1053"/>
    </row>
    <row r="54" spans="1:14" ht="27" customHeight="1">
      <c r="A54" s="787" t="s">
        <v>777</v>
      </c>
      <c r="B54" s="879" t="s">
        <v>98</v>
      </c>
      <c r="C54" s="989" t="s">
        <v>672</v>
      </c>
      <c r="D54" s="562">
        <v>13</v>
      </c>
      <c r="E54" s="1144">
        <f>(D54/D55)*100</f>
        <v>100</v>
      </c>
      <c r="F54" s="1142"/>
      <c r="G54" s="789">
        <v>3</v>
      </c>
      <c r="H54" s="1179">
        <v>2.22</v>
      </c>
      <c r="I54" s="1177">
        <f>G54*H54</f>
        <v>6.66</v>
      </c>
      <c r="J54" s="1076"/>
      <c r="K54" s="1185">
        <v>3</v>
      </c>
      <c r="L54" s="1183">
        <f>H54</f>
        <v>2.22</v>
      </c>
      <c r="M54" s="1181">
        <f>K54*L54</f>
        <v>6.66</v>
      </c>
      <c r="N54" s="1052"/>
    </row>
    <row r="55" spans="1:14" ht="24" customHeight="1">
      <c r="A55" s="912"/>
      <c r="B55" s="854"/>
      <c r="C55" s="990"/>
      <c r="D55" s="323">
        <v>13</v>
      </c>
      <c r="E55" s="1145"/>
      <c r="F55" s="1143"/>
      <c r="G55" s="920"/>
      <c r="H55" s="1180"/>
      <c r="I55" s="1178"/>
      <c r="J55" s="1077"/>
      <c r="K55" s="1186"/>
      <c r="L55" s="1184"/>
      <c r="M55" s="1182"/>
      <c r="N55" s="1053"/>
    </row>
    <row r="56" spans="1:14" ht="63" customHeight="1">
      <c r="A56" s="477" t="s">
        <v>778</v>
      </c>
      <c r="B56" s="186" t="s">
        <v>297</v>
      </c>
      <c r="C56" s="188" t="s">
        <v>672</v>
      </c>
      <c r="D56" s="187"/>
      <c r="E56" s="188" t="s">
        <v>298</v>
      </c>
      <c r="F56" s="138"/>
      <c r="G56" s="141">
        <v>3</v>
      </c>
      <c r="H56" s="560">
        <v>2.22</v>
      </c>
      <c r="I56" s="561">
        <f>G56*H56</f>
        <v>6.66</v>
      </c>
      <c r="J56" s="652"/>
      <c r="K56" s="660">
        <v>3</v>
      </c>
      <c r="L56" s="661">
        <f>H56</f>
        <v>2.22</v>
      </c>
      <c r="M56" s="662">
        <f>K56*L56</f>
        <v>6.66</v>
      </c>
      <c r="N56" s="96"/>
    </row>
    <row r="57" spans="1:14" ht="396.75" customHeight="1">
      <c r="A57" s="483" t="s">
        <v>779</v>
      </c>
      <c r="B57" s="563" t="s">
        <v>93</v>
      </c>
      <c r="C57" s="189" t="s">
        <v>672</v>
      </c>
      <c r="D57" s="291"/>
      <c r="E57" s="189" t="s">
        <v>125</v>
      </c>
      <c r="F57" s="564"/>
      <c r="G57" s="464">
        <v>3</v>
      </c>
      <c r="H57" s="190">
        <v>2.23</v>
      </c>
      <c r="I57" s="565">
        <f>G57*H57</f>
        <v>6.6899999999999995</v>
      </c>
      <c r="J57" s="663"/>
      <c r="K57" s="664">
        <v>3</v>
      </c>
      <c r="L57" s="665">
        <f>H57</f>
        <v>2.23</v>
      </c>
      <c r="M57" s="666">
        <f>K57*L57</f>
        <v>6.6899999999999995</v>
      </c>
      <c r="N57" s="203"/>
    </row>
    <row r="58" spans="1:14" s="53" customFormat="1" ht="26.25" customHeight="1">
      <c r="A58" s="475" t="s">
        <v>676</v>
      </c>
      <c r="B58" s="120"/>
      <c r="C58" s="121"/>
      <c r="D58" s="880"/>
      <c r="E58" s="882"/>
      <c r="F58" s="504">
        <f>(F59+F60)/2</f>
        <v>3</v>
      </c>
      <c r="G58" s="1172"/>
      <c r="H58" s="1173"/>
      <c r="I58" s="1174"/>
      <c r="J58" s="667">
        <f>(J59+J60)/2</f>
        <v>3</v>
      </c>
      <c r="K58" s="1073"/>
      <c r="L58" s="1074"/>
      <c r="M58" s="1075"/>
      <c r="N58" s="52"/>
    </row>
    <row r="59" spans="1:14" s="2" customFormat="1" ht="46.5" customHeight="1">
      <c r="A59" s="473" t="s">
        <v>780</v>
      </c>
      <c r="B59" s="119" t="s">
        <v>537</v>
      </c>
      <c r="C59" s="151" t="s">
        <v>672</v>
      </c>
      <c r="D59" s="144"/>
      <c r="E59" s="151" t="s">
        <v>537</v>
      </c>
      <c r="F59" s="32">
        <v>3</v>
      </c>
      <c r="G59" s="193"/>
      <c r="H59" s="197"/>
      <c r="I59" s="195"/>
      <c r="J59" s="668">
        <v>3</v>
      </c>
      <c r="K59" s="669"/>
      <c r="L59" s="670"/>
      <c r="M59" s="671"/>
      <c r="N59" s="191"/>
    </row>
    <row r="60" spans="1:14" s="2" customFormat="1" ht="70.5" customHeight="1">
      <c r="A60" s="474" t="s">
        <v>781</v>
      </c>
      <c r="B60" s="115" t="s">
        <v>409</v>
      </c>
      <c r="C60" s="284" t="s">
        <v>672</v>
      </c>
      <c r="D60" s="291"/>
      <c r="E60" s="284" t="s">
        <v>409</v>
      </c>
      <c r="F60" s="285">
        <v>3</v>
      </c>
      <c r="G60" s="293"/>
      <c r="H60" s="294"/>
      <c r="I60" s="295"/>
      <c r="J60" s="672">
        <v>3</v>
      </c>
      <c r="K60" s="673"/>
      <c r="L60" s="674"/>
      <c r="M60" s="675"/>
      <c r="N60" s="296"/>
    </row>
    <row r="61" spans="1:14" ht="33.75" customHeight="1">
      <c r="A61" s="991" t="s">
        <v>783</v>
      </c>
      <c r="B61" s="811" t="s">
        <v>123</v>
      </c>
      <c r="C61" s="1210" t="s">
        <v>113</v>
      </c>
      <c r="D61" s="297">
        <v>1200</v>
      </c>
      <c r="E61" s="1212">
        <f>(D61/D62)*100</f>
        <v>87.97653958944281</v>
      </c>
      <c r="F61" s="937"/>
      <c r="G61" s="1146">
        <v>3</v>
      </c>
      <c r="H61" s="1176">
        <v>2.22</v>
      </c>
      <c r="I61" s="1175">
        <f>G61*H61</f>
        <v>6.66</v>
      </c>
      <c r="J61" s="1171"/>
      <c r="K61" s="1170">
        <v>3</v>
      </c>
      <c r="L61" s="1169">
        <f>H61</f>
        <v>2.22</v>
      </c>
      <c r="M61" s="1168">
        <f>K61*L61</f>
        <v>6.66</v>
      </c>
      <c r="N61" s="1056" t="s">
        <v>127</v>
      </c>
    </row>
    <row r="62" spans="1:14" ht="273.75" customHeight="1">
      <c r="A62" s="991"/>
      <c r="B62" s="811"/>
      <c r="C62" s="1211"/>
      <c r="D62" s="298">
        <f>D38</f>
        <v>1364</v>
      </c>
      <c r="E62" s="1212"/>
      <c r="F62" s="937"/>
      <c r="G62" s="1146"/>
      <c r="H62" s="1176"/>
      <c r="I62" s="1175"/>
      <c r="J62" s="1171"/>
      <c r="K62" s="1170"/>
      <c r="L62" s="1169"/>
      <c r="M62" s="1168"/>
      <c r="N62" s="1057"/>
    </row>
    <row r="63" spans="1:14" s="53" customFormat="1" ht="30" customHeight="1">
      <c r="A63" s="475" t="s">
        <v>677</v>
      </c>
      <c r="B63" s="120"/>
      <c r="C63" s="121"/>
      <c r="D63" s="880"/>
      <c r="E63" s="882"/>
      <c r="F63" s="51">
        <f>(F64+F65+F66+F70+F72)/5</f>
        <v>2.2</v>
      </c>
      <c r="G63" s="1007"/>
      <c r="H63" s="1008"/>
      <c r="I63" s="1009"/>
      <c r="J63" s="612">
        <f>(J64+J65+J66+J70+J72)/5</f>
        <v>2</v>
      </c>
      <c r="K63" s="1040"/>
      <c r="L63" s="1041"/>
      <c r="M63" s="1042"/>
      <c r="N63" s="52"/>
    </row>
    <row r="64" spans="1:14" s="2" customFormat="1" ht="68.25" customHeight="1">
      <c r="A64" s="484" t="s">
        <v>784</v>
      </c>
      <c r="B64" s="198" t="s">
        <v>298</v>
      </c>
      <c r="C64" s="155" t="s">
        <v>672</v>
      </c>
      <c r="D64" s="143"/>
      <c r="E64" s="851" t="s">
        <v>298</v>
      </c>
      <c r="F64" s="97">
        <v>3</v>
      </c>
      <c r="G64" s="200"/>
      <c r="H64" s="201"/>
      <c r="I64" s="202"/>
      <c r="J64" s="613">
        <v>3</v>
      </c>
      <c r="K64" s="676"/>
      <c r="L64" s="677"/>
      <c r="M64" s="678"/>
      <c r="N64" s="199"/>
    </row>
    <row r="65" spans="1:14" s="2" customFormat="1" ht="48.75" customHeight="1">
      <c r="A65" s="485" t="s">
        <v>785</v>
      </c>
      <c r="B65" s="140" t="s">
        <v>298</v>
      </c>
      <c r="C65" s="156" t="s">
        <v>672</v>
      </c>
      <c r="D65" s="149"/>
      <c r="E65" s="627" t="s">
        <v>314</v>
      </c>
      <c r="F65" s="31">
        <v>3</v>
      </c>
      <c r="G65" s="194"/>
      <c r="H65" s="174"/>
      <c r="I65" s="196"/>
      <c r="J65" s="620">
        <v>2</v>
      </c>
      <c r="K65" s="679"/>
      <c r="L65" s="630"/>
      <c r="M65" s="680"/>
      <c r="N65" s="858" t="s">
        <v>718</v>
      </c>
    </row>
    <row r="66" spans="1:14" s="2" customFormat="1" ht="20.25" customHeight="1">
      <c r="A66" s="883" t="s">
        <v>275</v>
      </c>
      <c r="B66" s="1215">
        <v>5000</v>
      </c>
      <c r="C66" s="950" t="s">
        <v>672</v>
      </c>
      <c r="D66" s="543">
        <v>6201500</v>
      </c>
      <c r="E66" s="1216">
        <f>(D66/D67)</f>
        <v>108798.24561403508</v>
      </c>
      <c r="F66" s="1099">
        <v>3</v>
      </c>
      <c r="G66" s="949"/>
      <c r="H66" s="1197"/>
      <c r="I66" s="1195"/>
      <c r="J66" s="1078">
        <v>3</v>
      </c>
      <c r="K66" s="1079"/>
      <c r="L66" s="1160"/>
      <c r="M66" s="1158"/>
      <c r="N66" s="1051"/>
    </row>
    <row r="67" spans="1:14" s="2" customFormat="1" ht="66" customHeight="1">
      <c r="A67" s="883"/>
      <c r="B67" s="1215"/>
      <c r="C67" s="951"/>
      <c r="D67" s="148">
        <f>D18+D69</f>
        <v>57</v>
      </c>
      <c r="E67" s="1216"/>
      <c r="F67" s="1099"/>
      <c r="G67" s="949"/>
      <c r="H67" s="1198"/>
      <c r="I67" s="1196"/>
      <c r="J67" s="1078"/>
      <c r="K67" s="1079"/>
      <c r="L67" s="1191"/>
      <c r="M67" s="1190"/>
      <c r="N67" s="1032"/>
    </row>
    <row r="68" spans="1:14" ht="23.25" customHeight="1">
      <c r="A68" s="487" t="s">
        <v>292</v>
      </c>
      <c r="B68" s="161"/>
      <c r="C68" s="103"/>
      <c r="D68" s="215">
        <f>D18</f>
        <v>56</v>
      </c>
      <c r="E68" s="169"/>
      <c r="F68" s="127"/>
      <c r="G68" s="161"/>
      <c r="H68" s="100"/>
      <c r="I68" s="103"/>
      <c r="J68" s="652"/>
      <c r="K68" s="653"/>
      <c r="L68" s="654"/>
      <c r="M68" s="655"/>
      <c r="N68" s="212"/>
    </row>
    <row r="69" spans="1:14" ht="25.5" customHeight="1">
      <c r="A69" s="505" t="s">
        <v>72</v>
      </c>
      <c r="B69" s="162"/>
      <c r="C69" s="167"/>
      <c r="D69" s="506">
        <v>1</v>
      </c>
      <c r="E69" s="170"/>
      <c r="F69" s="128"/>
      <c r="G69" s="162"/>
      <c r="H69" s="175"/>
      <c r="I69" s="167"/>
      <c r="J69" s="643"/>
      <c r="K69" s="644"/>
      <c r="L69" s="645"/>
      <c r="M69" s="646"/>
      <c r="N69" s="466"/>
    </row>
    <row r="70" spans="1:14" s="2" customFormat="1" ht="30.75" customHeight="1">
      <c r="A70" s="994" t="s">
        <v>70</v>
      </c>
      <c r="B70" s="952" t="s">
        <v>128</v>
      </c>
      <c r="C70" s="1213" t="s">
        <v>672</v>
      </c>
      <c r="D70" s="462">
        <v>2</v>
      </c>
      <c r="E70" s="954">
        <f>(D70*100)/D71</f>
        <v>3.508771929824561</v>
      </c>
      <c r="F70" s="956">
        <v>1</v>
      </c>
      <c r="G70" s="1097"/>
      <c r="H70" s="1194"/>
      <c r="I70" s="1192"/>
      <c r="J70" s="1080">
        <v>1</v>
      </c>
      <c r="K70" s="1082"/>
      <c r="L70" s="1189"/>
      <c r="M70" s="1187"/>
      <c r="N70" s="1064"/>
    </row>
    <row r="71" spans="1:14" s="2" customFormat="1" ht="154.5" customHeight="1">
      <c r="A71" s="995"/>
      <c r="B71" s="953"/>
      <c r="C71" s="1214"/>
      <c r="D71" s="594">
        <f>D67</f>
        <v>57</v>
      </c>
      <c r="E71" s="955"/>
      <c r="F71" s="957"/>
      <c r="G71" s="1098"/>
      <c r="H71" s="1139"/>
      <c r="I71" s="1193"/>
      <c r="J71" s="1081"/>
      <c r="K71" s="1083"/>
      <c r="L71" s="1121"/>
      <c r="M71" s="1188"/>
      <c r="N71" s="1065"/>
    </row>
    <row r="72" spans="1:14" s="2" customFormat="1" ht="23.25" customHeight="1">
      <c r="A72" s="1220" t="s">
        <v>69</v>
      </c>
      <c r="B72" s="952" t="s">
        <v>129</v>
      </c>
      <c r="C72" s="946" t="s">
        <v>113</v>
      </c>
      <c r="D72" s="595">
        <v>3</v>
      </c>
      <c r="E72" s="954">
        <f>(D72*100)/D73</f>
        <v>3.6144578313253013</v>
      </c>
      <c r="F72" s="956">
        <v>1</v>
      </c>
      <c r="G72" s="952">
        <f>F72</f>
        <v>1</v>
      </c>
      <c r="H72" s="1203">
        <v>7.5</v>
      </c>
      <c r="I72" s="1201">
        <f>G72*H72</f>
        <v>7.5</v>
      </c>
      <c r="J72" s="1080">
        <v>1</v>
      </c>
      <c r="K72" s="749">
        <f>J72</f>
        <v>1</v>
      </c>
      <c r="L72" s="765">
        <f>H72</f>
        <v>7.5</v>
      </c>
      <c r="M72" s="1199">
        <f>K72*L72</f>
        <v>7.5</v>
      </c>
      <c r="N72" s="1066"/>
    </row>
    <row r="73" spans="1:14" s="2" customFormat="1" ht="91.5" customHeight="1">
      <c r="A73" s="1221"/>
      <c r="B73" s="992"/>
      <c r="C73" s="947"/>
      <c r="D73" s="150">
        <v>83</v>
      </c>
      <c r="E73" s="1205"/>
      <c r="F73" s="1002"/>
      <c r="G73" s="992"/>
      <c r="H73" s="1204"/>
      <c r="I73" s="1202"/>
      <c r="J73" s="1046"/>
      <c r="K73" s="740"/>
      <c r="L73" s="766"/>
      <c r="M73" s="1200"/>
      <c r="N73" s="1037"/>
    </row>
    <row r="74" spans="1:14" ht="21.75">
      <c r="A74" s="958" t="s">
        <v>71</v>
      </c>
      <c r="B74" s="960" t="s">
        <v>128</v>
      </c>
      <c r="C74" s="777" t="s">
        <v>672</v>
      </c>
      <c r="D74" s="745">
        <v>30</v>
      </c>
      <c r="E74" s="1206">
        <f>(D74*100)/D75</f>
        <v>52.63157894736842</v>
      </c>
      <c r="F74" s="1218"/>
      <c r="G74" s="1233">
        <v>1</v>
      </c>
      <c r="H74" s="1231">
        <v>3</v>
      </c>
      <c r="I74" s="1242">
        <f>G74*H74</f>
        <v>3</v>
      </c>
      <c r="J74" s="1244"/>
      <c r="K74" s="1240">
        <v>3</v>
      </c>
      <c r="L74" s="1238">
        <f>H74</f>
        <v>3</v>
      </c>
      <c r="M74" s="1206">
        <f>K74*L74</f>
        <v>9</v>
      </c>
      <c r="N74" s="771" t="s">
        <v>719</v>
      </c>
    </row>
    <row r="75" spans="1:14" ht="93" customHeight="1">
      <c r="A75" s="1225"/>
      <c r="B75" s="948"/>
      <c r="C75" s="961"/>
      <c r="D75" s="292">
        <f>D67</f>
        <v>57</v>
      </c>
      <c r="E75" s="1207"/>
      <c r="F75" s="1219"/>
      <c r="G75" s="1234"/>
      <c r="H75" s="1232"/>
      <c r="I75" s="1243"/>
      <c r="J75" s="1245"/>
      <c r="K75" s="1241"/>
      <c r="L75" s="1239"/>
      <c r="M75" s="1207"/>
      <c r="N75" s="1027"/>
    </row>
    <row r="76" spans="1:14" ht="117.75" customHeight="1">
      <c r="A76" s="476" t="s">
        <v>786</v>
      </c>
      <c r="B76" s="507" t="s">
        <v>271</v>
      </c>
      <c r="C76" s="470" t="s">
        <v>113</v>
      </c>
      <c r="D76" s="508"/>
      <c r="E76" s="859" t="s">
        <v>99</v>
      </c>
      <c r="F76" s="128"/>
      <c r="G76" s="467">
        <v>0</v>
      </c>
      <c r="H76" s="468">
        <v>7.5</v>
      </c>
      <c r="I76" s="469">
        <f>G76*H76</f>
        <v>0</v>
      </c>
      <c r="J76" s="643"/>
      <c r="K76" s="685">
        <v>0</v>
      </c>
      <c r="L76" s="686">
        <f>H76</f>
        <v>7.5</v>
      </c>
      <c r="M76" s="684">
        <f>K76*L76</f>
        <v>0</v>
      </c>
      <c r="N76" s="96"/>
    </row>
    <row r="77" spans="1:14" ht="21.75">
      <c r="A77" s="787" t="s">
        <v>276</v>
      </c>
      <c r="B77" s="789" t="s">
        <v>100</v>
      </c>
      <c r="C77" s="775" t="s">
        <v>113</v>
      </c>
      <c r="D77" s="544">
        <v>1601500</v>
      </c>
      <c r="E77" s="965">
        <f>(D77)/D78</f>
        <v>28096.491228070176</v>
      </c>
      <c r="F77" s="877"/>
      <c r="G77" s="1248">
        <v>1</v>
      </c>
      <c r="H77" s="1228">
        <v>3</v>
      </c>
      <c r="I77" s="1226">
        <f>G77*H77</f>
        <v>3</v>
      </c>
      <c r="J77" s="1076"/>
      <c r="K77" s="1089">
        <v>2</v>
      </c>
      <c r="L77" s="1250">
        <f>H77</f>
        <v>3</v>
      </c>
      <c r="M77" s="1199">
        <f>K77*L77</f>
        <v>6</v>
      </c>
      <c r="N77" s="1052"/>
    </row>
    <row r="78" spans="1:14" ht="96.75" customHeight="1">
      <c r="A78" s="912"/>
      <c r="B78" s="920"/>
      <c r="C78" s="936"/>
      <c r="D78" s="108">
        <f>D67</f>
        <v>57</v>
      </c>
      <c r="E78" s="1224"/>
      <c r="F78" s="878"/>
      <c r="G78" s="1249"/>
      <c r="H78" s="1229"/>
      <c r="I78" s="1227"/>
      <c r="J78" s="1077"/>
      <c r="K78" s="1090"/>
      <c r="L78" s="1251"/>
      <c r="M78" s="1200"/>
      <c r="N78" s="1053"/>
    </row>
    <row r="79" spans="1:14" ht="26.25" customHeight="1">
      <c r="A79" s="787" t="s">
        <v>277</v>
      </c>
      <c r="B79" s="789" t="s">
        <v>130</v>
      </c>
      <c r="C79" s="775" t="s">
        <v>672</v>
      </c>
      <c r="D79" s="544">
        <v>4600000</v>
      </c>
      <c r="E79" s="965">
        <f>(D79)/D80</f>
        <v>80701.75438596492</v>
      </c>
      <c r="F79" s="877"/>
      <c r="G79" s="1248">
        <v>3</v>
      </c>
      <c r="H79" s="1228">
        <v>3</v>
      </c>
      <c r="I79" s="1226">
        <f>G79*H79</f>
        <v>9</v>
      </c>
      <c r="J79" s="1076"/>
      <c r="K79" s="1089">
        <v>3</v>
      </c>
      <c r="L79" s="1250">
        <f>H79</f>
        <v>3</v>
      </c>
      <c r="M79" s="1199">
        <f>K79*L79</f>
        <v>9</v>
      </c>
      <c r="N79" s="1052"/>
    </row>
    <row r="80" spans="1:14" ht="74.25" customHeight="1">
      <c r="A80" s="912"/>
      <c r="B80" s="920"/>
      <c r="C80" s="936"/>
      <c r="D80" s="108">
        <f>D67</f>
        <v>57</v>
      </c>
      <c r="E80" s="1224"/>
      <c r="F80" s="878"/>
      <c r="G80" s="1249"/>
      <c r="H80" s="1229"/>
      <c r="I80" s="1227"/>
      <c r="J80" s="1077"/>
      <c r="K80" s="1090"/>
      <c r="L80" s="1251"/>
      <c r="M80" s="1246"/>
      <c r="N80" s="1053"/>
    </row>
    <row r="81" spans="1:14" ht="27" customHeight="1">
      <c r="A81" s="787" t="s">
        <v>792</v>
      </c>
      <c r="B81" s="789" t="s">
        <v>91</v>
      </c>
      <c r="C81" s="775" t="s">
        <v>672</v>
      </c>
      <c r="D81" s="860">
        <v>17</v>
      </c>
      <c r="E81" s="1217">
        <f>(D81*100)/D82</f>
        <v>29.82456140350877</v>
      </c>
      <c r="F81" s="877"/>
      <c r="G81" s="1255">
        <v>1</v>
      </c>
      <c r="H81" s="1228">
        <v>3</v>
      </c>
      <c r="I81" s="1226">
        <f>G81*H81</f>
        <v>3</v>
      </c>
      <c r="J81" s="1076"/>
      <c r="K81" s="1260">
        <v>1</v>
      </c>
      <c r="L81" s="1250">
        <f>H81</f>
        <v>3</v>
      </c>
      <c r="M81" s="1199">
        <f>K81*L81</f>
        <v>3</v>
      </c>
      <c r="N81" s="1049" t="s">
        <v>720</v>
      </c>
    </row>
    <row r="82" spans="1:14" ht="85.5" customHeight="1">
      <c r="A82" s="912"/>
      <c r="B82" s="790"/>
      <c r="C82" s="776"/>
      <c r="D82" s="141">
        <f>D67</f>
        <v>57</v>
      </c>
      <c r="E82" s="935"/>
      <c r="F82" s="969"/>
      <c r="G82" s="1256"/>
      <c r="H82" s="1230"/>
      <c r="I82" s="1247"/>
      <c r="J82" s="1263"/>
      <c r="K82" s="1261"/>
      <c r="L82" s="1259"/>
      <c r="M82" s="1246"/>
      <c r="N82" s="1050"/>
    </row>
    <row r="83" spans="1:14" ht="26.25" customHeight="1">
      <c r="A83" s="914" t="s">
        <v>283</v>
      </c>
      <c r="B83" s="960" t="s">
        <v>129</v>
      </c>
      <c r="C83" s="777" t="s">
        <v>672</v>
      </c>
      <c r="D83" s="107">
        <v>5</v>
      </c>
      <c r="E83" s="1236">
        <f>(D83*100)/D84</f>
        <v>8.771929824561404</v>
      </c>
      <c r="F83" s="970"/>
      <c r="G83" s="1233">
        <v>1</v>
      </c>
      <c r="H83" s="1231">
        <v>3</v>
      </c>
      <c r="I83" s="1252">
        <f>G83*H83</f>
        <v>3</v>
      </c>
      <c r="J83" s="1244"/>
      <c r="K83" s="1240">
        <v>1</v>
      </c>
      <c r="L83" s="1238">
        <f>H83</f>
        <v>3</v>
      </c>
      <c r="M83" s="1206">
        <f>K83*L83</f>
        <v>3</v>
      </c>
      <c r="N83" s="1063"/>
    </row>
    <row r="84" spans="1:14" ht="80.25" customHeight="1">
      <c r="A84" s="1235"/>
      <c r="B84" s="948"/>
      <c r="C84" s="961"/>
      <c r="D84" s="292">
        <f>D67</f>
        <v>57</v>
      </c>
      <c r="E84" s="1237"/>
      <c r="F84" s="971"/>
      <c r="G84" s="1234"/>
      <c r="H84" s="1232"/>
      <c r="I84" s="1253"/>
      <c r="J84" s="1245"/>
      <c r="K84" s="1241"/>
      <c r="L84" s="1262"/>
      <c r="M84" s="1207"/>
      <c r="N84" s="1055"/>
    </row>
    <row r="85" spans="1:14" ht="49.5" customHeight="1">
      <c r="A85" s="788" t="s">
        <v>284</v>
      </c>
      <c r="B85" s="1276" t="s">
        <v>131</v>
      </c>
      <c r="C85" s="1274" t="s">
        <v>672</v>
      </c>
      <c r="D85" s="509">
        <v>23</v>
      </c>
      <c r="E85" s="1272">
        <f>(D85*100)/D86</f>
        <v>40.35087719298246</v>
      </c>
      <c r="F85" s="972"/>
      <c r="G85" s="810">
        <v>2</v>
      </c>
      <c r="H85" s="1270">
        <v>1.82</v>
      </c>
      <c r="I85" s="1268">
        <f>G85*H85</f>
        <v>3.64</v>
      </c>
      <c r="J85" s="843"/>
      <c r="K85" s="815">
        <v>2</v>
      </c>
      <c r="L85" s="1257">
        <f>H85</f>
        <v>1.82</v>
      </c>
      <c r="M85" s="756">
        <f>K85*L85</f>
        <v>3.64</v>
      </c>
      <c r="N85" s="1047"/>
    </row>
    <row r="86" spans="1:14" ht="89.25" customHeight="1">
      <c r="A86" s="1267"/>
      <c r="B86" s="1277"/>
      <c r="C86" s="1275"/>
      <c r="D86" s="299">
        <f>D67</f>
        <v>57</v>
      </c>
      <c r="E86" s="1273"/>
      <c r="F86" s="835"/>
      <c r="G86" s="811"/>
      <c r="H86" s="1271"/>
      <c r="I86" s="1269"/>
      <c r="J86" s="834"/>
      <c r="K86" s="816"/>
      <c r="L86" s="1258"/>
      <c r="M86" s="1254"/>
      <c r="N86" s="1048"/>
    </row>
    <row r="87" spans="1:14" s="53" customFormat="1" ht="27.75" customHeight="1">
      <c r="A87" s="475" t="s">
        <v>2</v>
      </c>
      <c r="B87" s="120"/>
      <c r="C87" s="121"/>
      <c r="D87" s="880"/>
      <c r="E87" s="882"/>
      <c r="F87" s="51">
        <f>(F88+F89+F91+F93)/4</f>
        <v>2</v>
      </c>
      <c r="G87" s="1007"/>
      <c r="H87" s="1008"/>
      <c r="I87" s="1009"/>
      <c r="J87" s="612">
        <f>(J88+J89+J91+J93)/4</f>
        <v>2</v>
      </c>
      <c r="K87" s="1040"/>
      <c r="L87" s="1041"/>
      <c r="M87" s="1042"/>
      <c r="N87" s="52"/>
    </row>
    <row r="88" spans="1:14" s="2" customFormat="1" ht="72.75" customHeight="1">
      <c r="A88" s="488" t="s">
        <v>787</v>
      </c>
      <c r="B88" s="204" t="s">
        <v>410</v>
      </c>
      <c r="C88" s="205" t="s">
        <v>672</v>
      </c>
      <c r="D88" s="144"/>
      <c r="E88" s="844" t="s">
        <v>409</v>
      </c>
      <c r="F88" s="208">
        <v>2</v>
      </c>
      <c r="G88" s="209"/>
      <c r="H88" s="207"/>
      <c r="I88" s="206"/>
      <c r="J88" s="688">
        <v>2</v>
      </c>
      <c r="K88" s="669"/>
      <c r="L88" s="670"/>
      <c r="M88" s="671"/>
      <c r="N88" s="864"/>
    </row>
    <row r="89" spans="1:14" s="2" customFormat="1" ht="30.75" customHeight="1">
      <c r="A89" s="987" t="s">
        <v>0</v>
      </c>
      <c r="B89" s="789" t="s">
        <v>131</v>
      </c>
      <c r="C89" s="775" t="s">
        <v>113</v>
      </c>
      <c r="D89" s="856">
        <v>18</v>
      </c>
      <c r="E89" s="967">
        <f>(D89*100)/D90</f>
        <v>21.951219512195124</v>
      </c>
      <c r="F89" s="1278">
        <v>1</v>
      </c>
      <c r="G89" s="763">
        <f>F89</f>
        <v>1</v>
      </c>
      <c r="H89" s="761">
        <v>7.5</v>
      </c>
      <c r="I89" s="741">
        <f>G89*H89</f>
        <v>7.5</v>
      </c>
      <c r="J89" s="754">
        <v>1</v>
      </c>
      <c r="K89" s="747">
        <f>J89</f>
        <v>1</v>
      </c>
      <c r="L89" s="765">
        <f>H89</f>
        <v>7.5</v>
      </c>
      <c r="M89" s="784">
        <f>K89*L89</f>
        <v>7.5</v>
      </c>
      <c r="N89" s="1016" t="s">
        <v>715</v>
      </c>
    </row>
    <row r="90" spans="1:14" s="2" customFormat="1" ht="111" customHeight="1">
      <c r="A90" s="988"/>
      <c r="B90" s="920"/>
      <c r="C90" s="936"/>
      <c r="D90" s="142">
        <f>D22</f>
        <v>82</v>
      </c>
      <c r="E90" s="968"/>
      <c r="F90" s="1279"/>
      <c r="G90" s="755"/>
      <c r="H90" s="762"/>
      <c r="I90" s="742"/>
      <c r="J90" s="746"/>
      <c r="K90" s="748"/>
      <c r="L90" s="766"/>
      <c r="M90" s="764"/>
      <c r="N90" s="1018"/>
    </row>
    <row r="91" spans="1:14" s="1" customFormat="1" ht="21.75" customHeight="1">
      <c r="A91" s="962" t="s">
        <v>1</v>
      </c>
      <c r="B91" s="960" t="s">
        <v>101</v>
      </c>
      <c r="C91" s="777" t="s">
        <v>113</v>
      </c>
      <c r="D91" s="107">
        <v>17</v>
      </c>
      <c r="E91" s="1282">
        <f>(D91*100)/D92</f>
        <v>30.357142857142858</v>
      </c>
      <c r="F91" s="956">
        <v>2</v>
      </c>
      <c r="G91" s="1280">
        <f>F91</f>
        <v>2</v>
      </c>
      <c r="H91" s="752">
        <v>7.5</v>
      </c>
      <c r="I91" s="750">
        <f>G91*H91</f>
        <v>15</v>
      </c>
      <c r="J91" s="743">
        <v>2</v>
      </c>
      <c r="K91" s="749">
        <f>J91</f>
        <v>2</v>
      </c>
      <c r="L91" s="769">
        <f>H91</f>
        <v>7.5</v>
      </c>
      <c r="M91" s="767">
        <f>K91*L91</f>
        <v>15</v>
      </c>
      <c r="N91" s="796"/>
    </row>
    <row r="92" spans="1:14" s="1" customFormat="1" ht="94.5" customHeight="1">
      <c r="A92" s="963"/>
      <c r="B92" s="964"/>
      <c r="C92" s="961"/>
      <c r="D92" s="292">
        <f>D18</f>
        <v>56</v>
      </c>
      <c r="E92" s="1237"/>
      <c r="F92" s="1002"/>
      <c r="G92" s="1281"/>
      <c r="H92" s="753"/>
      <c r="I92" s="751"/>
      <c r="J92" s="744"/>
      <c r="K92" s="740"/>
      <c r="L92" s="770"/>
      <c r="M92" s="768"/>
      <c r="N92" s="785"/>
    </row>
    <row r="93" spans="1:14" s="1" customFormat="1" ht="49.5" customHeight="1">
      <c r="A93" s="489" t="s">
        <v>788</v>
      </c>
      <c r="B93" s="545" t="s">
        <v>132</v>
      </c>
      <c r="C93" s="269" t="s">
        <v>672</v>
      </c>
      <c r="D93" s="291"/>
      <c r="E93" s="846" t="s">
        <v>716</v>
      </c>
      <c r="F93" s="463">
        <v>3</v>
      </c>
      <c r="G93" s="510"/>
      <c r="H93" s="511"/>
      <c r="I93" s="512"/>
      <c r="J93" s="689">
        <v>3</v>
      </c>
      <c r="K93" s="681"/>
      <c r="L93" s="682"/>
      <c r="M93" s="683"/>
      <c r="N93" s="857" t="s">
        <v>315</v>
      </c>
    </row>
    <row r="94" spans="1:14" s="1" customFormat="1" ht="69" customHeight="1">
      <c r="A94" s="490" t="s">
        <v>789</v>
      </c>
      <c r="B94" s="222" t="s">
        <v>133</v>
      </c>
      <c r="C94" s="223" t="s">
        <v>672</v>
      </c>
      <c r="D94" s="143"/>
      <c r="E94" s="223" t="s">
        <v>134</v>
      </c>
      <c r="F94" s="1285" t="s">
        <v>782</v>
      </c>
      <c r="G94" s="1286"/>
      <c r="H94" s="514" t="s">
        <v>782</v>
      </c>
      <c r="I94" s="301"/>
      <c r="J94" s="786" t="s">
        <v>782</v>
      </c>
      <c r="K94" s="786"/>
      <c r="L94" s="677"/>
      <c r="M94" s="678"/>
      <c r="N94" s="221"/>
    </row>
    <row r="95" spans="1:14" ht="92.25" customHeight="1">
      <c r="A95" s="477" t="s">
        <v>103</v>
      </c>
      <c r="B95" s="141" t="s">
        <v>407</v>
      </c>
      <c r="C95" s="153" t="s">
        <v>113</v>
      </c>
      <c r="D95" s="144"/>
      <c r="E95" s="1461" t="s">
        <v>410</v>
      </c>
      <c r="F95" s="461"/>
      <c r="G95" s="513">
        <v>2</v>
      </c>
      <c r="H95" s="213">
        <v>7.5</v>
      </c>
      <c r="I95" s="214">
        <f>G95*H95</f>
        <v>15</v>
      </c>
      <c r="J95" s="687"/>
      <c r="K95" s="690">
        <v>3</v>
      </c>
      <c r="L95" s="691">
        <f>H95</f>
        <v>7.5</v>
      </c>
      <c r="M95" s="599">
        <f>K95*L95</f>
        <v>22.5</v>
      </c>
      <c r="N95" s="42"/>
    </row>
    <row r="96" spans="1:14" ht="18">
      <c r="A96" s="787" t="s">
        <v>68</v>
      </c>
      <c r="B96" s="789" t="s">
        <v>102</v>
      </c>
      <c r="C96" s="775" t="s">
        <v>672</v>
      </c>
      <c r="D96" s="546">
        <v>1193050</v>
      </c>
      <c r="E96" s="965">
        <f>(D96)/D97</f>
        <v>21304.464285714286</v>
      </c>
      <c r="F96" s="877"/>
      <c r="G96" s="900">
        <v>3</v>
      </c>
      <c r="H96" s="898">
        <v>7.5</v>
      </c>
      <c r="I96" s="896">
        <f>G96*H96</f>
        <v>22.5</v>
      </c>
      <c r="J96" s="895"/>
      <c r="K96" s="759">
        <v>3</v>
      </c>
      <c r="L96" s="757">
        <f>H96</f>
        <v>7.5</v>
      </c>
      <c r="M96" s="773">
        <f>K96*L96</f>
        <v>22.5</v>
      </c>
      <c r="N96" s="771" t="s">
        <v>717</v>
      </c>
    </row>
    <row r="97" spans="1:14" ht="277.5" customHeight="1">
      <c r="A97" s="908"/>
      <c r="B97" s="909"/>
      <c r="C97" s="934"/>
      <c r="D97" s="216">
        <f>D18</f>
        <v>56</v>
      </c>
      <c r="E97" s="966"/>
      <c r="F97" s="779"/>
      <c r="G97" s="901"/>
      <c r="H97" s="899"/>
      <c r="I97" s="897"/>
      <c r="J97" s="834"/>
      <c r="K97" s="760"/>
      <c r="L97" s="758"/>
      <c r="M97" s="756"/>
      <c r="N97" s="772"/>
    </row>
    <row r="98" spans="1:14" s="49" customFormat="1" ht="27.75" customHeight="1">
      <c r="A98" s="475" t="s">
        <v>678</v>
      </c>
      <c r="B98" s="120"/>
      <c r="C98" s="121"/>
      <c r="D98" s="880"/>
      <c r="E98" s="882"/>
      <c r="F98" s="51">
        <f>F99</f>
        <v>3</v>
      </c>
      <c r="G98" s="210"/>
      <c r="H98" s="210"/>
      <c r="I98" s="211"/>
      <c r="J98" s="612">
        <f>J99</f>
        <v>3</v>
      </c>
      <c r="K98" s="692"/>
      <c r="L98" s="692"/>
      <c r="M98" s="693"/>
      <c r="N98" s="48"/>
    </row>
    <row r="99" spans="1:14" s="1" customFormat="1" ht="47.25" customHeight="1">
      <c r="A99" s="490" t="s">
        <v>73</v>
      </c>
      <c r="B99" s="222" t="s">
        <v>409</v>
      </c>
      <c r="C99" s="223" t="s">
        <v>672</v>
      </c>
      <c r="D99" s="143"/>
      <c r="E99" s="223" t="s">
        <v>409</v>
      </c>
      <c r="F99" s="694">
        <v>3</v>
      </c>
      <c r="G99" s="200"/>
      <c r="H99" s="201"/>
      <c r="I99" s="202"/>
      <c r="J99" s="694">
        <v>3</v>
      </c>
      <c r="K99" s="676"/>
      <c r="L99" s="677"/>
      <c r="M99" s="678"/>
      <c r="N99" s="861" t="s">
        <v>721</v>
      </c>
    </row>
    <row r="100" spans="1:14" ht="21.75">
      <c r="A100" s="958" t="s">
        <v>74</v>
      </c>
      <c r="B100" s="960" t="s">
        <v>91</v>
      </c>
      <c r="C100" s="777"/>
      <c r="D100" s="745">
        <v>353</v>
      </c>
      <c r="E100" s="1283">
        <f>(D100*100)/D101</f>
        <v>21.87221175770794</v>
      </c>
      <c r="F100" s="830"/>
      <c r="G100" s="1287">
        <v>1</v>
      </c>
      <c r="H100" s="799">
        <v>5</v>
      </c>
      <c r="I100" s="808">
        <f>G100*H100</f>
        <v>5</v>
      </c>
      <c r="J100" s="794"/>
      <c r="K100" s="803">
        <v>3</v>
      </c>
      <c r="L100" s="806">
        <f>H100</f>
        <v>5</v>
      </c>
      <c r="M100" s="782">
        <f>K100*L100</f>
        <v>15</v>
      </c>
      <c r="N100" s="1301" t="s">
        <v>722</v>
      </c>
    </row>
    <row r="101" spans="1:14" ht="48.75" customHeight="1">
      <c r="A101" s="959"/>
      <c r="B101" s="931"/>
      <c r="C101" s="778"/>
      <c r="D101" s="733">
        <f>D102</f>
        <v>1613.92</v>
      </c>
      <c r="E101" s="1284"/>
      <c r="F101" s="831"/>
      <c r="G101" s="1288"/>
      <c r="H101" s="800"/>
      <c r="I101" s="809"/>
      <c r="J101" s="795"/>
      <c r="K101" s="804"/>
      <c r="L101" s="807"/>
      <c r="M101" s="783"/>
      <c r="N101" s="1302"/>
    </row>
    <row r="102" spans="1:14" s="2" customFormat="1" ht="41.25" customHeight="1">
      <c r="A102" s="479" t="s">
        <v>152</v>
      </c>
      <c r="B102" s="161"/>
      <c r="C102" s="103"/>
      <c r="D102" s="734">
        <v>1613.92</v>
      </c>
      <c r="E102" s="169"/>
      <c r="F102" s="127"/>
      <c r="G102" s="161"/>
      <c r="H102" s="596"/>
      <c r="I102" s="597"/>
      <c r="J102" s="652"/>
      <c r="K102" s="653"/>
      <c r="L102" s="697"/>
      <c r="M102" s="698"/>
      <c r="N102" s="1303"/>
    </row>
    <row r="103" spans="1:14" ht="25.5" customHeight="1">
      <c r="A103" s="787" t="s">
        <v>75</v>
      </c>
      <c r="B103" s="789" t="s">
        <v>135</v>
      </c>
      <c r="C103" s="775" t="s">
        <v>672</v>
      </c>
      <c r="D103" s="515">
        <f>D105</f>
        <v>238400</v>
      </c>
      <c r="E103" s="791">
        <f>(D103*100)/D104</f>
        <v>1.3526894501024547</v>
      </c>
      <c r="F103" s="870"/>
      <c r="G103" s="868">
        <v>3</v>
      </c>
      <c r="H103" s="797">
        <v>5</v>
      </c>
      <c r="I103" s="872">
        <f>G103*H103</f>
        <v>15</v>
      </c>
      <c r="J103" s="792"/>
      <c r="K103" s="801">
        <v>3</v>
      </c>
      <c r="L103" s="814">
        <f>H103</f>
        <v>5</v>
      </c>
      <c r="M103" s="780">
        <f>K103*L103</f>
        <v>15</v>
      </c>
      <c r="N103" s="771" t="s">
        <v>723</v>
      </c>
    </row>
    <row r="104" spans="1:14" ht="45" customHeight="1">
      <c r="A104" s="788"/>
      <c r="B104" s="790"/>
      <c r="C104" s="776"/>
      <c r="D104" s="598">
        <f>D106</f>
        <v>17624148.69</v>
      </c>
      <c r="E104" s="774"/>
      <c r="F104" s="871"/>
      <c r="G104" s="869"/>
      <c r="H104" s="798"/>
      <c r="I104" s="873"/>
      <c r="J104" s="793"/>
      <c r="K104" s="802"/>
      <c r="L104" s="805"/>
      <c r="M104" s="781"/>
      <c r="N104" s="1304"/>
    </row>
    <row r="105" spans="1:14" s="2" customFormat="1" ht="24.75" customHeight="1">
      <c r="A105" s="479" t="s">
        <v>76</v>
      </c>
      <c r="B105" s="161"/>
      <c r="C105" s="103"/>
      <c r="D105" s="163">
        <v>238400</v>
      </c>
      <c r="E105" s="169"/>
      <c r="F105" s="127"/>
      <c r="G105" s="161"/>
      <c r="H105" s="100"/>
      <c r="I105" s="172"/>
      <c r="J105" s="652"/>
      <c r="K105" s="653"/>
      <c r="L105" s="654"/>
      <c r="M105" s="655"/>
      <c r="N105" s="1304"/>
    </row>
    <row r="106" spans="1:14" s="2" customFormat="1" ht="174" customHeight="1">
      <c r="A106" s="480" t="s">
        <v>77</v>
      </c>
      <c r="B106" s="219"/>
      <c r="C106" s="286"/>
      <c r="D106" s="735">
        <v>17624148.69</v>
      </c>
      <c r="E106" s="288"/>
      <c r="F106" s="217"/>
      <c r="G106" s="219"/>
      <c r="H106" s="184"/>
      <c r="I106" s="132"/>
      <c r="J106" s="699"/>
      <c r="K106" s="650"/>
      <c r="L106" s="651"/>
      <c r="M106" s="700"/>
      <c r="N106" s="772"/>
    </row>
    <row r="107" spans="1:14" s="49" customFormat="1" ht="29.25" customHeight="1">
      <c r="A107" s="475" t="s">
        <v>679</v>
      </c>
      <c r="B107" s="120"/>
      <c r="C107" s="224"/>
      <c r="D107" s="50"/>
      <c r="E107" s="50"/>
      <c r="F107" s="51">
        <f>(F108+F109+F110+F111+F112+F113+F114+F118+F119)/9</f>
        <v>2.7777777777777777</v>
      </c>
      <c r="G107" s="1007"/>
      <c r="H107" s="1008"/>
      <c r="I107" s="1009"/>
      <c r="J107" s="612">
        <f>(J108+J109+J110+J111+J112+J113+J114+J118+J119)/9</f>
        <v>2.5555555555555554</v>
      </c>
      <c r="K107" s="1040"/>
      <c r="L107" s="1041"/>
      <c r="M107" s="1042"/>
      <c r="N107" s="48"/>
    </row>
    <row r="108" spans="1:14" s="1" customFormat="1" ht="68.25" customHeight="1">
      <c r="A108" s="488" t="s">
        <v>105</v>
      </c>
      <c r="B108" s="204" t="s">
        <v>298</v>
      </c>
      <c r="C108" s="205" t="s">
        <v>672</v>
      </c>
      <c r="D108" s="144"/>
      <c r="E108" s="844" t="s">
        <v>316</v>
      </c>
      <c r="F108" s="5">
        <v>3</v>
      </c>
      <c r="G108" s="193"/>
      <c r="H108" s="197"/>
      <c r="I108" s="195"/>
      <c r="J108" s="701">
        <v>2</v>
      </c>
      <c r="K108" s="669"/>
      <c r="L108" s="670"/>
      <c r="M108" s="671"/>
      <c r="N108" s="865" t="s">
        <v>724</v>
      </c>
    </row>
    <row r="109" spans="1:14" s="1" customFormat="1" ht="47.25" customHeight="1">
      <c r="A109" s="485" t="s">
        <v>106</v>
      </c>
      <c r="B109" s="140" t="s">
        <v>407</v>
      </c>
      <c r="C109" s="156" t="s">
        <v>113</v>
      </c>
      <c r="D109" s="149"/>
      <c r="E109" s="627" t="s">
        <v>317</v>
      </c>
      <c r="F109" s="31">
        <v>1</v>
      </c>
      <c r="G109" s="194"/>
      <c r="H109" s="174"/>
      <c r="I109" s="196"/>
      <c r="J109" s="620">
        <v>0</v>
      </c>
      <c r="K109" s="679"/>
      <c r="L109" s="630"/>
      <c r="M109" s="680"/>
      <c r="N109" s="866" t="s">
        <v>725</v>
      </c>
    </row>
    <row r="110" spans="1:14" s="1" customFormat="1" ht="48.75" customHeight="1">
      <c r="A110" s="485" t="s">
        <v>107</v>
      </c>
      <c r="B110" s="140" t="s">
        <v>409</v>
      </c>
      <c r="C110" s="156" t="s">
        <v>672</v>
      </c>
      <c r="D110" s="149"/>
      <c r="E110" s="156" t="s">
        <v>409</v>
      </c>
      <c r="F110" s="31">
        <v>3</v>
      </c>
      <c r="G110" s="140">
        <f>F110</f>
        <v>3</v>
      </c>
      <c r="H110" s="232">
        <v>1.82</v>
      </c>
      <c r="I110" s="228">
        <f>H110*G110</f>
        <v>5.46</v>
      </c>
      <c r="J110" s="620">
        <v>3</v>
      </c>
      <c r="K110" s="625">
        <f>J110</f>
        <v>3</v>
      </c>
      <c r="L110" s="702">
        <f>H110</f>
        <v>1.82</v>
      </c>
      <c r="M110" s="627">
        <f>K110*L110</f>
        <v>5.46</v>
      </c>
      <c r="N110" s="858" t="s">
        <v>726</v>
      </c>
    </row>
    <row r="111" spans="1:14" s="1" customFormat="1" ht="70.5" customHeight="1">
      <c r="A111" s="486" t="s">
        <v>78</v>
      </c>
      <c r="B111" s="119" t="s">
        <v>411</v>
      </c>
      <c r="C111" s="152" t="s">
        <v>113</v>
      </c>
      <c r="D111" s="144"/>
      <c r="E111" s="867" t="s">
        <v>318</v>
      </c>
      <c r="F111" s="32">
        <v>3</v>
      </c>
      <c r="G111" s="193"/>
      <c r="H111" s="229"/>
      <c r="I111" s="195"/>
      <c r="J111" s="607">
        <v>3</v>
      </c>
      <c r="K111" s="669"/>
      <c r="L111" s="703"/>
      <c r="M111" s="704"/>
      <c r="N111" s="739" t="s">
        <v>727</v>
      </c>
    </row>
    <row r="112" spans="1:14" s="1" customFormat="1" ht="52.5" customHeight="1">
      <c r="A112" s="485" t="s">
        <v>79</v>
      </c>
      <c r="B112" s="140" t="s">
        <v>410</v>
      </c>
      <c r="C112" s="156" t="s">
        <v>113</v>
      </c>
      <c r="D112" s="149"/>
      <c r="E112" s="156" t="s">
        <v>409</v>
      </c>
      <c r="F112" s="31">
        <v>3</v>
      </c>
      <c r="G112" s="140">
        <f>F112</f>
        <v>3</v>
      </c>
      <c r="H112" s="232">
        <v>1.82</v>
      </c>
      <c r="I112" s="228">
        <f>G112*H112</f>
        <v>5.46</v>
      </c>
      <c r="J112" s="620">
        <v>3</v>
      </c>
      <c r="K112" s="625">
        <f>J112</f>
        <v>3</v>
      </c>
      <c r="L112" s="702">
        <f>H112</f>
        <v>1.82</v>
      </c>
      <c r="M112" s="627">
        <f>K112*L112</f>
        <v>5.46</v>
      </c>
      <c r="N112" s="858" t="s">
        <v>728</v>
      </c>
    </row>
    <row r="113" spans="1:14" s="1" customFormat="1" ht="68.25" customHeight="1">
      <c r="A113" s="485" t="s">
        <v>108</v>
      </c>
      <c r="B113" s="140" t="s">
        <v>410</v>
      </c>
      <c r="C113" s="156" t="s">
        <v>672</v>
      </c>
      <c r="D113" s="149"/>
      <c r="E113" s="156" t="s">
        <v>410</v>
      </c>
      <c r="F113" s="31">
        <v>3</v>
      </c>
      <c r="G113" s="194"/>
      <c r="H113" s="174"/>
      <c r="I113" s="196"/>
      <c r="J113" s="620">
        <v>3</v>
      </c>
      <c r="K113" s="679"/>
      <c r="L113" s="630"/>
      <c r="M113" s="680"/>
      <c r="N113" s="866" t="s">
        <v>729</v>
      </c>
    </row>
    <row r="114" spans="1:14" s="1" customFormat="1" ht="24.75" customHeight="1">
      <c r="A114" s="883" t="s">
        <v>80</v>
      </c>
      <c r="B114" s="884" t="s">
        <v>129</v>
      </c>
      <c r="C114" s="946"/>
      <c r="D114" s="233">
        <f>D116</f>
        <v>2</v>
      </c>
      <c r="E114" s="1334">
        <f>(D114*100)/D115</f>
        <v>3.508771929824561</v>
      </c>
      <c r="F114" s="1099">
        <v>3</v>
      </c>
      <c r="G114" s="949"/>
      <c r="H114" s="100"/>
      <c r="I114" s="172"/>
      <c r="J114" s="1078">
        <v>3</v>
      </c>
      <c r="K114" s="1079"/>
      <c r="L114" s="654"/>
      <c r="M114" s="655"/>
      <c r="N114" s="1016" t="s">
        <v>136</v>
      </c>
    </row>
    <row r="115" spans="1:14" s="1" customFormat="1" ht="44.25" customHeight="1">
      <c r="A115" s="883"/>
      <c r="B115" s="884"/>
      <c r="C115" s="1331"/>
      <c r="D115" s="148">
        <f>D18+1</f>
        <v>57</v>
      </c>
      <c r="E115" s="1334"/>
      <c r="F115" s="1099"/>
      <c r="G115" s="949"/>
      <c r="H115" s="100"/>
      <c r="I115" s="172"/>
      <c r="J115" s="1078"/>
      <c r="K115" s="1079"/>
      <c r="L115" s="654"/>
      <c r="M115" s="655"/>
      <c r="N115" s="1017"/>
    </row>
    <row r="116" spans="1:14" s="2" customFormat="1" ht="25.5" customHeight="1">
      <c r="A116" s="479" t="s">
        <v>81</v>
      </c>
      <c r="B116" s="161"/>
      <c r="C116" s="103"/>
      <c r="D116" s="459">
        <v>2</v>
      </c>
      <c r="E116" s="169" t="s">
        <v>773</v>
      </c>
      <c r="F116" s="127"/>
      <c r="G116" s="161"/>
      <c r="H116" s="100"/>
      <c r="I116" s="172"/>
      <c r="J116" s="652"/>
      <c r="K116" s="653"/>
      <c r="L116" s="654"/>
      <c r="M116" s="655"/>
      <c r="N116" s="1017"/>
    </row>
    <row r="117" spans="1:14" s="2" customFormat="1" ht="26.25" customHeight="1">
      <c r="A117" s="479" t="s">
        <v>82</v>
      </c>
      <c r="B117" s="161"/>
      <c r="C117" s="103"/>
      <c r="D117" s="163">
        <v>2</v>
      </c>
      <c r="E117" s="180">
        <f>(D117*100)/D116</f>
        <v>100</v>
      </c>
      <c r="F117" s="127"/>
      <c r="G117" s="161"/>
      <c r="H117" s="100"/>
      <c r="I117" s="172"/>
      <c r="J117" s="652"/>
      <c r="K117" s="653"/>
      <c r="L117" s="654"/>
      <c r="M117" s="655"/>
      <c r="N117" s="1018"/>
    </row>
    <row r="118" spans="1:14" s="1" customFormat="1" ht="48.75" customHeight="1">
      <c r="A118" s="485" t="s">
        <v>83</v>
      </c>
      <c r="B118" s="140" t="s">
        <v>410</v>
      </c>
      <c r="C118" s="156" t="s">
        <v>672</v>
      </c>
      <c r="D118" s="149"/>
      <c r="E118" s="156" t="s">
        <v>410</v>
      </c>
      <c r="F118" s="31">
        <v>3</v>
      </c>
      <c r="G118" s="194"/>
      <c r="H118" s="174"/>
      <c r="I118" s="196"/>
      <c r="J118" s="620">
        <v>3</v>
      </c>
      <c r="K118" s="679"/>
      <c r="L118" s="630"/>
      <c r="M118" s="680"/>
      <c r="N118" s="137" t="s">
        <v>319</v>
      </c>
    </row>
    <row r="119" spans="1:14" s="1" customFormat="1" ht="79.5" customHeight="1">
      <c r="A119" s="485" t="s">
        <v>84</v>
      </c>
      <c r="B119" s="140" t="s">
        <v>412</v>
      </c>
      <c r="C119" s="156" t="s">
        <v>672</v>
      </c>
      <c r="D119" s="149"/>
      <c r="E119" s="156" t="s">
        <v>537</v>
      </c>
      <c r="F119" s="31">
        <v>3</v>
      </c>
      <c r="G119" s="194"/>
      <c r="H119" s="174"/>
      <c r="I119" s="196"/>
      <c r="J119" s="620">
        <v>3</v>
      </c>
      <c r="K119" s="679"/>
      <c r="L119" s="630"/>
      <c r="M119" s="680"/>
      <c r="N119" s="137"/>
    </row>
    <row r="120" spans="1:14" ht="172.5" customHeight="1">
      <c r="A120" s="476" t="s">
        <v>109</v>
      </c>
      <c r="B120" s="538" t="s">
        <v>298</v>
      </c>
      <c r="C120" s="547" t="s">
        <v>672</v>
      </c>
      <c r="D120" s="508"/>
      <c r="E120" s="547" t="s">
        <v>298</v>
      </c>
      <c r="F120" s="548"/>
      <c r="G120" s="549">
        <v>3</v>
      </c>
      <c r="H120" s="550">
        <v>1.82</v>
      </c>
      <c r="I120" s="549">
        <f>G120*H120</f>
        <v>5.46</v>
      </c>
      <c r="J120" s="705"/>
      <c r="K120" s="706">
        <v>3</v>
      </c>
      <c r="L120" s="707">
        <f>H120</f>
        <v>1.82</v>
      </c>
      <c r="M120" s="708">
        <f>K120*L120</f>
        <v>5.46</v>
      </c>
      <c r="N120" s="96"/>
    </row>
    <row r="121" spans="1:14" ht="25.5" customHeight="1">
      <c r="A121" s="914" t="s">
        <v>85</v>
      </c>
      <c r="B121" s="1319" t="s">
        <v>137</v>
      </c>
      <c r="C121" s="934" t="s">
        <v>672</v>
      </c>
      <c r="D121" s="551">
        <v>2952000</v>
      </c>
      <c r="E121" s="966">
        <f>(D121)/D122</f>
        <v>36000</v>
      </c>
      <c r="F121" s="1299"/>
      <c r="G121" s="1316">
        <v>3</v>
      </c>
      <c r="H121" s="1314">
        <v>1.82</v>
      </c>
      <c r="I121" s="1312">
        <f>G121*H121</f>
        <v>5.46</v>
      </c>
      <c r="J121" s="1332"/>
      <c r="K121" s="1310">
        <v>3</v>
      </c>
      <c r="L121" s="1329">
        <f>H121</f>
        <v>1.82</v>
      </c>
      <c r="M121" s="1327">
        <f>K121*L121</f>
        <v>5.46</v>
      </c>
      <c r="N121" s="1054"/>
    </row>
    <row r="122" spans="1:14" ht="85.5" customHeight="1">
      <c r="A122" s="1225"/>
      <c r="B122" s="1320"/>
      <c r="C122" s="961"/>
      <c r="D122" s="300">
        <f>D20</f>
        <v>82</v>
      </c>
      <c r="E122" s="1309"/>
      <c r="F122" s="1300"/>
      <c r="G122" s="1317"/>
      <c r="H122" s="1315"/>
      <c r="I122" s="1313"/>
      <c r="J122" s="1333"/>
      <c r="K122" s="1311"/>
      <c r="L122" s="1330"/>
      <c r="M122" s="1328"/>
      <c r="N122" s="1055"/>
    </row>
    <row r="123" spans="1:14" ht="37.5" customHeight="1">
      <c r="A123" s="787" t="s">
        <v>86</v>
      </c>
      <c r="B123" s="465" t="s">
        <v>119</v>
      </c>
      <c r="C123" s="1321" t="s">
        <v>672</v>
      </c>
      <c r="D123" s="515">
        <f>D125</f>
        <v>59</v>
      </c>
      <c r="E123" s="1217">
        <f>(D123*100)/D124</f>
        <v>90.76923076923077</v>
      </c>
      <c r="F123" s="870"/>
      <c r="G123" s="868">
        <v>3</v>
      </c>
      <c r="H123" s="1295">
        <v>1.82</v>
      </c>
      <c r="I123" s="1293">
        <f>G123*H123</f>
        <v>5.46</v>
      </c>
      <c r="J123" s="792"/>
      <c r="K123" s="801">
        <v>3</v>
      </c>
      <c r="L123" s="1323">
        <f>H123</f>
        <v>1.82</v>
      </c>
      <c r="M123" s="1325">
        <f>K123*L123</f>
        <v>5.46</v>
      </c>
      <c r="N123" s="1052"/>
    </row>
    <row r="124" spans="1:14" ht="35.25" customHeight="1">
      <c r="A124" s="788"/>
      <c r="B124" s="186"/>
      <c r="C124" s="1322"/>
      <c r="D124" s="227">
        <f>D126</f>
        <v>65</v>
      </c>
      <c r="E124" s="935"/>
      <c r="F124" s="871"/>
      <c r="G124" s="869"/>
      <c r="H124" s="1296"/>
      <c r="I124" s="1294"/>
      <c r="J124" s="793"/>
      <c r="K124" s="802"/>
      <c r="L124" s="1324"/>
      <c r="M124" s="1326"/>
      <c r="N124" s="1305"/>
    </row>
    <row r="125" spans="1:14" s="2" customFormat="1" ht="31.5" customHeight="1">
      <c r="A125" s="479" t="s">
        <v>87</v>
      </c>
      <c r="B125" s="161"/>
      <c r="C125" s="103"/>
      <c r="D125" s="163">
        <v>59</v>
      </c>
      <c r="E125" s="169"/>
      <c r="F125" s="127"/>
      <c r="G125" s="161"/>
      <c r="H125" s="100"/>
      <c r="I125" s="172"/>
      <c r="J125" s="652"/>
      <c r="K125" s="653"/>
      <c r="L125" s="654"/>
      <c r="M125" s="655"/>
      <c r="N125" s="1305"/>
    </row>
    <row r="126" spans="1:14" s="2" customFormat="1" ht="361.5" customHeight="1">
      <c r="A126" s="480" t="s">
        <v>88</v>
      </c>
      <c r="B126" s="219"/>
      <c r="C126" s="286"/>
      <c r="D126" s="287">
        <v>65</v>
      </c>
      <c r="E126" s="290"/>
      <c r="F126" s="217"/>
      <c r="G126" s="219"/>
      <c r="H126" s="184"/>
      <c r="I126" s="132"/>
      <c r="J126" s="699"/>
      <c r="K126" s="650"/>
      <c r="L126" s="651"/>
      <c r="M126" s="700"/>
      <c r="N126" s="1054"/>
    </row>
    <row r="127" spans="1:14" s="59" customFormat="1" ht="28.5" customHeight="1">
      <c r="A127" s="491" t="s">
        <v>680</v>
      </c>
      <c r="B127" s="120"/>
      <c r="C127" s="121"/>
      <c r="D127" s="893"/>
      <c r="E127" s="894"/>
      <c r="F127" s="51">
        <f>(F128+G129)/2</f>
        <v>3</v>
      </c>
      <c r="G127" s="1264"/>
      <c r="H127" s="1265"/>
      <c r="I127" s="1266"/>
      <c r="J127" s="709">
        <f>(J128+J129)/2</f>
        <v>3</v>
      </c>
      <c r="K127" s="1290"/>
      <c r="L127" s="1291"/>
      <c r="M127" s="1292"/>
      <c r="N127" s="58"/>
    </row>
    <row r="128" spans="1:14" ht="71.25" customHeight="1">
      <c r="A128" s="486" t="s">
        <v>89</v>
      </c>
      <c r="B128" s="119" t="s">
        <v>412</v>
      </c>
      <c r="C128" s="151" t="s">
        <v>672</v>
      </c>
      <c r="D128" s="234" t="s">
        <v>641</v>
      </c>
      <c r="E128" s="850" t="s">
        <v>412</v>
      </c>
      <c r="F128" s="32">
        <v>3</v>
      </c>
      <c r="G128" s="193"/>
      <c r="H128" s="197"/>
      <c r="I128" s="195"/>
      <c r="J128" s="607">
        <v>3</v>
      </c>
      <c r="K128" s="669"/>
      <c r="L128" s="670"/>
      <c r="M128" s="671"/>
      <c r="N128" s="845" t="s">
        <v>713</v>
      </c>
    </row>
    <row r="129" spans="1:14" ht="49.5" customHeight="1">
      <c r="A129" s="485" t="s">
        <v>90</v>
      </c>
      <c r="B129" s="140" t="s">
        <v>410</v>
      </c>
      <c r="C129" s="156" t="s">
        <v>113</v>
      </c>
      <c r="D129" s="231" t="s">
        <v>641</v>
      </c>
      <c r="E129" s="627" t="s">
        <v>409</v>
      </c>
      <c r="F129" s="31">
        <v>3</v>
      </c>
      <c r="G129" s="140">
        <f>F129</f>
        <v>3</v>
      </c>
      <c r="H129" s="232">
        <v>1.82</v>
      </c>
      <c r="I129" s="228">
        <f>G129*H129</f>
        <v>5.46</v>
      </c>
      <c r="J129" s="620">
        <v>3</v>
      </c>
      <c r="K129" s="625">
        <f>J129</f>
        <v>3</v>
      </c>
      <c r="L129" s="702">
        <f>H129</f>
        <v>1.82</v>
      </c>
      <c r="M129" s="627">
        <f>K129*L129</f>
        <v>5.46</v>
      </c>
      <c r="N129" s="136"/>
    </row>
    <row r="130" spans="1:14" ht="24.75" customHeight="1">
      <c r="A130" s="788" t="s">
        <v>143</v>
      </c>
      <c r="B130" s="1318" t="s">
        <v>138</v>
      </c>
      <c r="C130" s="1337"/>
      <c r="D130" s="554">
        <v>404909120.5</v>
      </c>
      <c r="E130" s="1338">
        <f>(D130)/D131</f>
        <v>250885.49649301078</v>
      </c>
      <c r="F130" s="969"/>
      <c r="G130" s="1318">
        <v>3</v>
      </c>
      <c r="H130" s="876">
        <v>1.82</v>
      </c>
      <c r="I130" s="1352">
        <f>G130*H130</f>
        <v>5.46</v>
      </c>
      <c r="J130" s="843"/>
      <c r="K130" s="1308">
        <v>3</v>
      </c>
      <c r="L130" s="1297">
        <f>H130</f>
        <v>1.82</v>
      </c>
      <c r="M130" s="1289">
        <f>K130*L130</f>
        <v>5.46</v>
      </c>
      <c r="N130" s="1306" t="s">
        <v>714</v>
      </c>
    </row>
    <row r="131" spans="1:14" ht="26.25" customHeight="1">
      <c r="A131" s="788"/>
      <c r="B131" s="1318"/>
      <c r="C131" s="1337"/>
      <c r="D131" s="552">
        <f>SUM(D132:D139)</f>
        <v>1613.92</v>
      </c>
      <c r="E131" s="1338"/>
      <c r="F131" s="969"/>
      <c r="G131" s="1318"/>
      <c r="H131" s="876"/>
      <c r="I131" s="1352">
        <f>G131*H131</f>
        <v>0</v>
      </c>
      <c r="J131" s="843"/>
      <c r="K131" s="1308"/>
      <c r="L131" s="1298"/>
      <c r="M131" s="1289">
        <f>K131*L131</f>
        <v>0</v>
      </c>
      <c r="N131" s="1307"/>
    </row>
    <row r="132" spans="1:14" s="2" customFormat="1" ht="41.25" customHeight="1">
      <c r="A132" s="516" t="s">
        <v>144</v>
      </c>
      <c r="B132" s="517"/>
      <c r="C132" s="518"/>
      <c r="D132" s="553">
        <v>1613.92</v>
      </c>
      <c r="E132" s="520"/>
      <c r="F132" s="521"/>
      <c r="G132" s="517"/>
      <c r="H132" s="522"/>
      <c r="I132" s="523"/>
      <c r="J132" s="710"/>
      <c r="K132" s="711"/>
      <c r="L132" s="712"/>
      <c r="M132" s="713"/>
      <c r="N132" s="226"/>
    </row>
    <row r="133" spans="1:14" s="2" customFormat="1" ht="41.25" customHeight="1">
      <c r="A133" s="524" t="s">
        <v>145</v>
      </c>
      <c r="B133" s="525"/>
      <c r="C133" s="526"/>
      <c r="D133" s="527"/>
      <c r="E133" s="528"/>
      <c r="F133" s="529"/>
      <c r="G133" s="525"/>
      <c r="H133" s="530"/>
      <c r="I133" s="531"/>
      <c r="J133" s="714"/>
      <c r="K133" s="715"/>
      <c r="L133" s="716"/>
      <c r="M133" s="717"/>
      <c r="N133" s="226"/>
    </row>
    <row r="134" spans="1:14" s="2" customFormat="1" ht="41.25" customHeight="1">
      <c r="A134" s="524" t="s">
        <v>146</v>
      </c>
      <c r="B134" s="525"/>
      <c r="C134" s="526"/>
      <c r="D134" s="527"/>
      <c r="E134" s="528"/>
      <c r="F134" s="529"/>
      <c r="G134" s="525"/>
      <c r="H134" s="530"/>
      <c r="I134" s="531"/>
      <c r="J134" s="714"/>
      <c r="K134" s="715"/>
      <c r="L134" s="716"/>
      <c r="M134" s="717"/>
      <c r="N134" s="226"/>
    </row>
    <row r="135" spans="1:14" s="2" customFormat="1" ht="41.25" customHeight="1">
      <c r="A135" s="568" t="s">
        <v>147</v>
      </c>
      <c r="B135" s="569"/>
      <c r="C135" s="570"/>
      <c r="D135" s="571"/>
      <c r="E135" s="572"/>
      <c r="F135" s="573"/>
      <c r="G135" s="569"/>
      <c r="H135" s="574"/>
      <c r="I135" s="575"/>
      <c r="J135" s="718"/>
      <c r="K135" s="719"/>
      <c r="L135" s="720"/>
      <c r="M135" s="721"/>
      <c r="N135" s="226"/>
    </row>
    <row r="136" spans="1:14" s="2" customFormat="1" ht="41.25" customHeight="1">
      <c r="A136" s="576" t="s">
        <v>148</v>
      </c>
      <c r="B136" s="577"/>
      <c r="C136" s="578"/>
      <c r="D136" s="579"/>
      <c r="E136" s="580"/>
      <c r="F136" s="139"/>
      <c r="G136" s="577"/>
      <c r="H136" s="581"/>
      <c r="I136" s="582"/>
      <c r="J136" s="632"/>
      <c r="K136" s="633"/>
      <c r="L136" s="634"/>
      <c r="M136" s="635"/>
      <c r="N136" s="226"/>
    </row>
    <row r="137" spans="1:14" s="2" customFormat="1" ht="41.25" customHeight="1">
      <c r="A137" s="576" t="s">
        <v>149</v>
      </c>
      <c r="B137" s="577"/>
      <c r="C137" s="578"/>
      <c r="D137" s="579"/>
      <c r="E137" s="580"/>
      <c r="F137" s="139"/>
      <c r="G137" s="577"/>
      <c r="H137" s="581"/>
      <c r="I137" s="582"/>
      <c r="J137" s="632"/>
      <c r="K137" s="633"/>
      <c r="L137" s="634"/>
      <c r="M137" s="635"/>
      <c r="N137" s="539"/>
    </row>
    <row r="138" spans="1:14" s="2" customFormat="1" ht="41.25" customHeight="1">
      <c r="A138" s="516" t="s">
        <v>150</v>
      </c>
      <c r="B138" s="517"/>
      <c r="C138" s="518"/>
      <c r="D138" s="519"/>
      <c r="E138" s="520"/>
      <c r="F138" s="521"/>
      <c r="G138" s="517"/>
      <c r="H138" s="522"/>
      <c r="I138" s="523"/>
      <c r="J138" s="710"/>
      <c r="K138" s="711"/>
      <c r="L138" s="712"/>
      <c r="M138" s="713"/>
      <c r="N138" s="226"/>
    </row>
    <row r="139" spans="1:14" s="2" customFormat="1" ht="41.25" customHeight="1">
      <c r="A139" s="482" t="s">
        <v>151</v>
      </c>
      <c r="B139" s="162"/>
      <c r="C139" s="167"/>
      <c r="D139" s="164"/>
      <c r="E139" s="170"/>
      <c r="F139" s="128"/>
      <c r="G139" s="162"/>
      <c r="H139" s="175"/>
      <c r="I139" s="173"/>
      <c r="J139" s="643"/>
      <c r="K139" s="644"/>
      <c r="L139" s="645"/>
      <c r="M139" s="646"/>
      <c r="N139" s="226"/>
    </row>
    <row r="140" spans="1:14" ht="21.75" customHeight="1">
      <c r="A140" s="787" t="s">
        <v>153</v>
      </c>
      <c r="B140" s="1335" t="s">
        <v>110</v>
      </c>
      <c r="C140" s="989"/>
      <c r="D140" s="145">
        <v>68777831.28</v>
      </c>
      <c r="E140" s="965">
        <f>(D140)/D141</f>
        <v>42615.3906513334</v>
      </c>
      <c r="F140" s="877"/>
      <c r="G140" s="879">
        <v>1</v>
      </c>
      <c r="H140" s="874">
        <v>1.81</v>
      </c>
      <c r="I140" s="1350">
        <f>G140*H140</f>
        <v>1.81</v>
      </c>
      <c r="J140" s="895"/>
      <c r="K140" s="1346">
        <v>1</v>
      </c>
      <c r="L140" s="1344">
        <f>H140</f>
        <v>1.81</v>
      </c>
      <c r="M140" s="1342">
        <f>K140*L140</f>
        <v>1.81</v>
      </c>
      <c r="N140" s="771" t="s">
        <v>139</v>
      </c>
    </row>
    <row r="141" spans="1:14" ht="27" customHeight="1">
      <c r="A141" s="912"/>
      <c r="B141" s="1336"/>
      <c r="C141" s="990"/>
      <c r="D141" s="555">
        <f>D131</f>
        <v>1613.92</v>
      </c>
      <c r="E141" s="1224"/>
      <c r="F141" s="878"/>
      <c r="G141" s="854"/>
      <c r="H141" s="875"/>
      <c r="I141" s="1351"/>
      <c r="J141" s="1341"/>
      <c r="K141" s="1347"/>
      <c r="L141" s="1345"/>
      <c r="M141" s="1343"/>
      <c r="N141" s="1027"/>
    </row>
    <row r="142" spans="1:14" ht="21.75" customHeight="1">
      <c r="A142" s="787" t="s">
        <v>26</v>
      </c>
      <c r="B142" s="1348" t="s">
        <v>140</v>
      </c>
      <c r="C142" s="989"/>
      <c r="D142" s="737">
        <v>15750907.65</v>
      </c>
      <c r="E142" s="1217">
        <f>(D142*100)/D143</f>
        <v>89.37116865643057</v>
      </c>
      <c r="F142" s="877"/>
      <c r="G142" s="879">
        <v>2</v>
      </c>
      <c r="H142" s="874">
        <v>1.81</v>
      </c>
      <c r="I142" s="1350">
        <f>G142*H142</f>
        <v>3.62</v>
      </c>
      <c r="J142" s="895"/>
      <c r="K142" s="1346">
        <v>2</v>
      </c>
      <c r="L142" s="1344">
        <f>H142</f>
        <v>1.81</v>
      </c>
      <c r="M142" s="1342">
        <f>K142*L142</f>
        <v>3.62</v>
      </c>
      <c r="N142" s="1339"/>
    </row>
    <row r="143" spans="1:14" ht="21.75" customHeight="1">
      <c r="A143" s="912"/>
      <c r="B143" s="1349"/>
      <c r="C143" s="990"/>
      <c r="D143" s="736">
        <f>D106</f>
        <v>17624148.69</v>
      </c>
      <c r="E143" s="1149"/>
      <c r="F143" s="878"/>
      <c r="G143" s="854"/>
      <c r="H143" s="875"/>
      <c r="I143" s="1351"/>
      <c r="J143" s="1341"/>
      <c r="K143" s="1347"/>
      <c r="L143" s="1345"/>
      <c r="M143" s="1343"/>
      <c r="N143" s="1340"/>
    </row>
    <row r="144" spans="1:14" ht="21.75" customHeight="1">
      <c r="A144" s="887" t="s">
        <v>165</v>
      </c>
      <c r="B144" s="810" t="s">
        <v>141</v>
      </c>
      <c r="C144" s="889" t="s">
        <v>672</v>
      </c>
      <c r="D144" s="509">
        <v>20384213.2</v>
      </c>
      <c r="E144" s="891">
        <f>D144/D145</f>
        <v>12630.250074353127</v>
      </c>
      <c r="F144" s="835"/>
      <c r="G144" s="810">
        <v>3</v>
      </c>
      <c r="H144" s="855">
        <v>2.22</v>
      </c>
      <c r="I144" s="812">
        <f>G144*H144</f>
        <v>6.66</v>
      </c>
      <c r="J144" s="843"/>
      <c r="K144" s="815">
        <v>3</v>
      </c>
      <c r="L144" s="822">
        <f>H144</f>
        <v>2.22</v>
      </c>
      <c r="M144" s="820">
        <f>K144*L144</f>
        <v>6.66</v>
      </c>
      <c r="N144" s="826"/>
    </row>
    <row r="145" spans="1:14" ht="255" customHeight="1">
      <c r="A145" s="888"/>
      <c r="B145" s="811"/>
      <c r="C145" s="890"/>
      <c r="D145" s="556">
        <f>D131</f>
        <v>1613.92</v>
      </c>
      <c r="E145" s="892"/>
      <c r="F145" s="836"/>
      <c r="G145" s="811"/>
      <c r="H145" s="840"/>
      <c r="I145" s="813"/>
      <c r="J145" s="834"/>
      <c r="K145" s="816"/>
      <c r="L145" s="823"/>
      <c r="M145" s="821"/>
      <c r="N145" s="824"/>
    </row>
    <row r="146" spans="1:14" s="57" customFormat="1" ht="32.25" customHeight="1">
      <c r="A146" s="841" t="s">
        <v>751</v>
      </c>
      <c r="B146" s="842"/>
      <c r="C146" s="122"/>
      <c r="D146" s="885"/>
      <c r="E146" s="886"/>
      <c r="F146" s="55">
        <f>(F147+F148+F149)/3</f>
        <v>2.6666666666666665</v>
      </c>
      <c r="G146" s="837"/>
      <c r="H146" s="838"/>
      <c r="I146" s="839"/>
      <c r="J146" s="722">
        <f>(J147+J148+J149)/3</f>
        <v>2.6666666666666665</v>
      </c>
      <c r="K146" s="817"/>
      <c r="L146" s="818"/>
      <c r="M146" s="819"/>
      <c r="N146" s="56"/>
    </row>
    <row r="147" spans="1:14" ht="69.75" customHeight="1">
      <c r="A147" s="488" t="s">
        <v>681</v>
      </c>
      <c r="B147" s="204" t="s">
        <v>412</v>
      </c>
      <c r="C147" s="205" t="s">
        <v>672</v>
      </c>
      <c r="D147" s="230" t="s">
        <v>641</v>
      </c>
      <c r="E147" s="844" t="s">
        <v>709</v>
      </c>
      <c r="F147" s="5">
        <v>3</v>
      </c>
      <c r="G147" s="193"/>
      <c r="H147" s="197"/>
      <c r="I147" s="195"/>
      <c r="J147" s="701">
        <v>3</v>
      </c>
      <c r="K147" s="669"/>
      <c r="L147" s="670"/>
      <c r="M147" s="671"/>
      <c r="N147" s="845" t="s">
        <v>711</v>
      </c>
    </row>
    <row r="148" spans="1:14" ht="49.5" customHeight="1">
      <c r="A148" s="489" t="s">
        <v>682</v>
      </c>
      <c r="B148" s="532" t="s">
        <v>410</v>
      </c>
      <c r="C148" s="502" t="s">
        <v>113</v>
      </c>
      <c r="D148" s="237" t="s">
        <v>641</v>
      </c>
      <c r="E148" s="846" t="s">
        <v>409</v>
      </c>
      <c r="F148" s="98">
        <v>2</v>
      </c>
      <c r="G148" s="293"/>
      <c r="H148" s="294"/>
      <c r="I148" s="295"/>
      <c r="J148" s="647">
        <v>2</v>
      </c>
      <c r="K148" s="673"/>
      <c r="L148" s="674"/>
      <c r="M148" s="675"/>
      <c r="N148" s="203"/>
    </row>
    <row r="149" spans="1:14" ht="50.25" customHeight="1">
      <c r="A149" s="488" t="s">
        <v>668</v>
      </c>
      <c r="B149" s="204" t="s">
        <v>410</v>
      </c>
      <c r="C149" s="168" t="s">
        <v>672</v>
      </c>
      <c r="D149" s="230" t="s">
        <v>641</v>
      </c>
      <c r="E149" s="847" t="s">
        <v>409</v>
      </c>
      <c r="F149" s="5">
        <v>3</v>
      </c>
      <c r="G149" s="148">
        <f>F149</f>
        <v>3</v>
      </c>
      <c r="H149" s="218">
        <v>10</v>
      </c>
      <c r="I149" s="242">
        <f>G149*H149</f>
        <v>30</v>
      </c>
      <c r="J149" s="636">
        <v>3</v>
      </c>
      <c r="K149" s="637">
        <f>J149</f>
        <v>3</v>
      </c>
      <c r="L149" s="638">
        <f>H149</f>
        <v>10</v>
      </c>
      <c r="M149" s="723">
        <f>K149*L149</f>
        <v>30</v>
      </c>
      <c r="N149" s="42"/>
    </row>
    <row r="150" spans="1:14" ht="75" customHeight="1">
      <c r="A150" s="483" t="s">
        <v>694</v>
      </c>
      <c r="B150" s="235" t="s">
        <v>410</v>
      </c>
      <c r="C150" s="238" t="s">
        <v>672</v>
      </c>
      <c r="D150" s="237" t="s">
        <v>641</v>
      </c>
      <c r="E150" s="848" t="s">
        <v>321</v>
      </c>
      <c r="F150" s="236"/>
      <c r="G150" s="240">
        <v>3</v>
      </c>
      <c r="H150" s="239">
        <v>10</v>
      </c>
      <c r="I150" s="241">
        <f>G150*H150</f>
        <v>30</v>
      </c>
      <c r="J150" s="695"/>
      <c r="K150" s="724">
        <v>3</v>
      </c>
      <c r="L150" s="725">
        <f>H150</f>
        <v>10</v>
      </c>
      <c r="M150" s="696">
        <f>K150*L150</f>
        <v>30</v>
      </c>
      <c r="N150" s="849" t="s">
        <v>712</v>
      </c>
    </row>
    <row r="151" spans="1:14" s="57" customFormat="1" ht="28.5" customHeight="1">
      <c r="A151" s="880" t="s">
        <v>708</v>
      </c>
      <c r="B151" s="881"/>
      <c r="C151" s="881"/>
      <c r="D151" s="881"/>
      <c r="E151" s="882"/>
      <c r="F151" s="74">
        <f>(F149+F148+F147+F129+F128+F119+F118+F114+F113+F112+F111+F110+F109+F108+F99+F93+F91+F89+F88+F72+F70+F66+F65+F64+F60+F59+F36+F35+F31+F25+F24+F23+F21+F19+F17+F16+F15+F14+F10+F9)/40</f>
        <v>2.45</v>
      </c>
      <c r="G151" s="828">
        <f>(I12+I17+I19+I21+I23+I25+I31+I35+I46+I48+I49+I54+I56+I57+I61+I72+I74+I76+I77+I79+I81+I83+I85+I89+I91+I95+I96+I100+I103+I110+I112+I120+I121+I123+I129+I130+I140+I142+I144+I149+I150)/160</f>
        <v>2.0808125000000004</v>
      </c>
      <c r="H151" s="829"/>
      <c r="I151" s="825"/>
      <c r="J151" s="726">
        <f>(J149+J148+J147+J129+J128+J119+J118+J114+J113+J112+J111+J110+J109+J108+J99+J93+J91+J89+J88+J72+J70+J66+J65+J64+J60+J59+J36+J35+J31+J25+J24+J23+J21+J19+J17+J16+J15+J14+J10+J9)/40</f>
        <v>2.25</v>
      </c>
      <c r="K151" s="832">
        <f>(M12+M17+M19+M21+M23+M25+M31+M35+M46+M48+M49+M54+M56+M57+M61+M72+M74+M76+M77+M79+M81+M83+M85+M89+M91+M95+M96+M100+M103+M110+M112+M120+M121+M123+M129+M130+M140+M142+M144+M149+M150)/160</f>
        <v>2.2464374999999994</v>
      </c>
      <c r="L151" s="833"/>
      <c r="M151" s="827"/>
      <c r="N151" s="56"/>
    </row>
    <row r="152" spans="1:13" s="57" customFormat="1" ht="21.75">
      <c r="A152" s="738" t="s">
        <v>617</v>
      </c>
      <c r="B152" s="738"/>
      <c r="C152" s="738"/>
      <c r="D152" s="738"/>
      <c r="E152" s="738"/>
      <c r="F152" s="75" t="str">
        <f>IF(F151&gt;=2.51,"ดีมาก",IF(F151&gt;=2.01,"ดี",IF(F151&gt;=1.51,"พอใช้",IF(F151&gt;=0,"ไม่ได้คุณภาพ"))))</f>
        <v>ดี</v>
      </c>
      <c r="G152" s="265"/>
      <c r="H152" s="76"/>
      <c r="I152" s="76"/>
      <c r="J152" s="727" t="str">
        <f>IF(J151&gt;=2.51,"ดีมาก",IF(J151&gt;=2.01,"ดี",IF(J151&gt;=1.51,"พอใช้",IF(J151&gt;=0,"ไม่ได้คุณภาพ"))))</f>
        <v>ดี</v>
      </c>
      <c r="K152" s="728"/>
      <c r="L152" s="728"/>
      <c r="M152" s="728"/>
    </row>
    <row r="153" spans="2:13" ht="12.75">
      <c r="B153" s="3"/>
      <c r="C153" s="3"/>
      <c r="D153" s="11"/>
      <c r="E153" s="11"/>
      <c r="F153" s="11"/>
      <c r="G153" s="33"/>
      <c r="H153" s="33"/>
      <c r="I153" s="33"/>
      <c r="J153" s="729"/>
      <c r="K153" s="730"/>
      <c r="L153" s="730"/>
      <c r="M153" s="730"/>
    </row>
    <row r="156" spans="1:14" ht="21.75">
      <c r="A156" s="493"/>
      <c r="B156" s="54"/>
      <c r="C156" s="54"/>
      <c r="D156" s="54"/>
      <c r="E156" s="54"/>
      <c r="F156" s="54"/>
      <c r="G156" s="90"/>
      <c r="H156" s="90"/>
      <c r="I156" s="90"/>
      <c r="J156" s="92"/>
      <c r="K156" s="93"/>
      <c r="L156" s="93"/>
      <c r="M156" s="93"/>
      <c r="N156" s="13"/>
    </row>
    <row r="157" spans="1:14" s="89" customFormat="1" ht="21.75">
      <c r="A157" s="494"/>
      <c r="B157" s="92"/>
      <c r="C157" s="92"/>
      <c r="D157" s="92"/>
      <c r="E157" s="92"/>
      <c r="F157" s="92"/>
      <c r="G157" s="93"/>
      <c r="H157" s="93"/>
      <c r="I157" s="93"/>
      <c r="J157" s="92"/>
      <c r="K157" s="93"/>
      <c r="L157" s="93"/>
      <c r="M157" s="93"/>
      <c r="N157" s="91"/>
    </row>
    <row r="158" spans="1:14" s="57" customFormat="1" ht="21.75">
      <c r="A158" s="495"/>
      <c r="B158" s="94"/>
      <c r="C158" s="94"/>
      <c r="D158" s="94"/>
      <c r="E158" s="94"/>
      <c r="F158" s="94"/>
      <c r="G158" s="95"/>
      <c r="H158" s="95"/>
      <c r="I158" s="95"/>
      <c r="J158" s="92"/>
      <c r="K158" s="93"/>
      <c r="L158" s="93"/>
      <c r="M158" s="93"/>
      <c r="N158" s="49"/>
    </row>
    <row r="159" spans="1:14" ht="21.75">
      <c r="A159" s="493"/>
      <c r="B159" s="54"/>
      <c r="C159" s="54"/>
      <c r="D159" s="54"/>
      <c r="E159" s="54"/>
      <c r="F159" s="54"/>
      <c r="G159" s="90"/>
      <c r="H159" s="90"/>
      <c r="I159" s="90"/>
      <c r="J159" s="92"/>
      <c r="K159" s="93"/>
      <c r="L159" s="93"/>
      <c r="M159" s="93"/>
      <c r="N159" s="13"/>
    </row>
    <row r="160" spans="1:14" s="89" customFormat="1" ht="21.75">
      <c r="A160" s="494"/>
      <c r="B160" s="92"/>
      <c r="C160" s="92"/>
      <c r="D160" s="92"/>
      <c r="E160" s="92"/>
      <c r="F160" s="92"/>
      <c r="G160" s="93"/>
      <c r="H160" s="93"/>
      <c r="I160" s="93"/>
      <c r="J160" s="92"/>
      <c r="K160" s="93"/>
      <c r="L160" s="93"/>
      <c r="M160" s="93"/>
      <c r="N160" s="91"/>
    </row>
    <row r="161" spans="1:14" s="57" customFormat="1" ht="21.75">
      <c r="A161" s="495"/>
      <c r="B161" s="94"/>
      <c r="C161" s="94"/>
      <c r="D161" s="94"/>
      <c r="E161" s="94"/>
      <c r="F161" s="94"/>
      <c r="G161" s="95"/>
      <c r="H161" s="95"/>
      <c r="I161" s="95"/>
      <c r="J161" s="92"/>
      <c r="K161" s="93"/>
      <c r="L161" s="93"/>
      <c r="M161" s="93"/>
      <c r="N161" s="49"/>
    </row>
    <row r="162" spans="1:14" ht="21.75">
      <c r="A162" s="493"/>
      <c r="B162" s="54"/>
      <c r="C162" s="54"/>
      <c r="D162" s="54"/>
      <c r="E162" s="54"/>
      <c r="F162" s="54"/>
      <c r="G162" s="90"/>
      <c r="H162" s="90"/>
      <c r="I162" s="90"/>
      <c r="J162" s="92"/>
      <c r="K162" s="93"/>
      <c r="L162" s="93"/>
      <c r="M162" s="93"/>
      <c r="N162" s="13"/>
    </row>
    <row r="163" spans="1:14" s="57" customFormat="1" ht="21.75">
      <c r="A163" s="495"/>
      <c r="B163" s="94"/>
      <c r="C163" s="94"/>
      <c r="D163" s="94"/>
      <c r="E163" s="94"/>
      <c r="F163" s="94"/>
      <c r="G163" s="95"/>
      <c r="H163" s="95"/>
      <c r="I163" s="95"/>
      <c r="J163" s="92"/>
      <c r="K163" s="93"/>
      <c r="L163" s="93"/>
      <c r="M163" s="93"/>
      <c r="N163" s="49"/>
    </row>
    <row r="164" spans="1:14" ht="21.75">
      <c r="A164" s="493"/>
      <c r="B164" s="54"/>
      <c r="C164" s="54"/>
      <c r="D164" s="54"/>
      <c r="E164" s="54"/>
      <c r="F164" s="54"/>
      <c r="G164" s="90"/>
      <c r="H164" s="90"/>
      <c r="I164" s="90"/>
      <c r="J164" s="92"/>
      <c r="K164" s="93"/>
      <c r="L164" s="93"/>
      <c r="M164" s="93"/>
      <c r="N164" s="13"/>
    </row>
    <row r="165" spans="1:14" ht="21.75">
      <c r="A165" s="493"/>
      <c r="B165" s="54"/>
      <c r="C165" s="54"/>
      <c r="D165" s="54"/>
      <c r="E165" s="54"/>
      <c r="F165" s="54"/>
      <c r="G165" s="90"/>
      <c r="H165" s="90"/>
      <c r="I165" s="90"/>
      <c r="J165" s="92"/>
      <c r="K165" s="93"/>
      <c r="L165" s="93"/>
      <c r="M165" s="93"/>
      <c r="N165" s="13"/>
    </row>
  </sheetData>
  <sheetProtection/>
  <mergeCells count="478">
    <mergeCell ref="A1:M1"/>
    <mergeCell ref="A2:M2"/>
    <mergeCell ref="A3:M3"/>
    <mergeCell ref="L52:L53"/>
    <mergeCell ref="M52:M53"/>
    <mergeCell ref="H52:H53"/>
    <mergeCell ref="M50:M51"/>
    <mergeCell ref="L50:L51"/>
    <mergeCell ref="J52:J53"/>
    <mergeCell ref="K52:K53"/>
    <mergeCell ref="J130:J131"/>
    <mergeCell ref="I142:I143"/>
    <mergeCell ref="I140:I141"/>
    <mergeCell ref="I130:I131"/>
    <mergeCell ref="A142:A143"/>
    <mergeCell ref="B142:B143"/>
    <mergeCell ref="C142:C143"/>
    <mergeCell ref="E142:E143"/>
    <mergeCell ref="N142:N143"/>
    <mergeCell ref="J142:J143"/>
    <mergeCell ref="N140:N141"/>
    <mergeCell ref="M142:M143"/>
    <mergeCell ref="M140:M141"/>
    <mergeCell ref="L140:L141"/>
    <mergeCell ref="L142:L143"/>
    <mergeCell ref="J140:J141"/>
    <mergeCell ref="K142:K143"/>
    <mergeCell ref="K140:K141"/>
    <mergeCell ref="A130:A131"/>
    <mergeCell ref="B130:B131"/>
    <mergeCell ref="C130:C131"/>
    <mergeCell ref="E130:E131"/>
    <mergeCell ref="A140:A141"/>
    <mergeCell ref="B140:B141"/>
    <mergeCell ref="C140:C141"/>
    <mergeCell ref="E140:E141"/>
    <mergeCell ref="C114:C115"/>
    <mergeCell ref="N114:N117"/>
    <mergeCell ref="N121:N122"/>
    <mergeCell ref="J121:J122"/>
    <mergeCell ref="E114:E115"/>
    <mergeCell ref="F114:F115"/>
    <mergeCell ref="G114:G115"/>
    <mergeCell ref="J114:J115"/>
    <mergeCell ref="K114:K115"/>
    <mergeCell ref="K107:M107"/>
    <mergeCell ref="G107:I107"/>
    <mergeCell ref="K123:K124"/>
    <mergeCell ref="L123:L124"/>
    <mergeCell ref="M123:M124"/>
    <mergeCell ref="M121:M122"/>
    <mergeCell ref="L121:L122"/>
    <mergeCell ref="B121:B122"/>
    <mergeCell ref="A123:A124"/>
    <mergeCell ref="C123:C124"/>
    <mergeCell ref="E123:E124"/>
    <mergeCell ref="K130:K131"/>
    <mergeCell ref="A121:A122"/>
    <mergeCell ref="C121:C122"/>
    <mergeCell ref="E121:E122"/>
    <mergeCell ref="K121:K122"/>
    <mergeCell ref="I121:I122"/>
    <mergeCell ref="H121:H122"/>
    <mergeCell ref="G121:G122"/>
    <mergeCell ref="G130:G131"/>
    <mergeCell ref="F130:F131"/>
    <mergeCell ref="N100:N102"/>
    <mergeCell ref="N103:N106"/>
    <mergeCell ref="N123:N126"/>
    <mergeCell ref="N130:N131"/>
    <mergeCell ref="E100:E101"/>
    <mergeCell ref="F94:G94"/>
    <mergeCell ref="G100:G101"/>
    <mergeCell ref="M130:M131"/>
    <mergeCell ref="K127:M127"/>
    <mergeCell ref="I123:I124"/>
    <mergeCell ref="H123:H124"/>
    <mergeCell ref="J123:J124"/>
    <mergeCell ref="L130:L131"/>
    <mergeCell ref="F121:F122"/>
    <mergeCell ref="F89:F90"/>
    <mergeCell ref="G91:G92"/>
    <mergeCell ref="E91:E92"/>
    <mergeCell ref="F91:F92"/>
    <mergeCell ref="G127:I127"/>
    <mergeCell ref="G123:G124"/>
    <mergeCell ref="F123:F124"/>
    <mergeCell ref="A85:A86"/>
    <mergeCell ref="I85:I86"/>
    <mergeCell ref="H85:H86"/>
    <mergeCell ref="G85:G86"/>
    <mergeCell ref="E85:E86"/>
    <mergeCell ref="C85:C86"/>
    <mergeCell ref="B85:B86"/>
    <mergeCell ref="G81:G82"/>
    <mergeCell ref="M83:M84"/>
    <mergeCell ref="L85:L86"/>
    <mergeCell ref="K85:K86"/>
    <mergeCell ref="L81:L82"/>
    <mergeCell ref="K81:K82"/>
    <mergeCell ref="L83:L84"/>
    <mergeCell ref="K83:K84"/>
    <mergeCell ref="J81:J82"/>
    <mergeCell ref="J85:J86"/>
    <mergeCell ref="K87:M87"/>
    <mergeCell ref="G87:I87"/>
    <mergeCell ref="H83:H84"/>
    <mergeCell ref="G83:G84"/>
    <mergeCell ref="I83:I84"/>
    <mergeCell ref="J83:J84"/>
    <mergeCell ref="M85:M86"/>
    <mergeCell ref="M81:M82"/>
    <mergeCell ref="I81:I82"/>
    <mergeCell ref="H77:H78"/>
    <mergeCell ref="G79:G80"/>
    <mergeCell ref="G77:G78"/>
    <mergeCell ref="M79:M80"/>
    <mergeCell ref="M77:M78"/>
    <mergeCell ref="L79:L80"/>
    <mergeCell ref="L77:L78"/>
    <mergeCell ref="K79:K80"/>
    <mergeCell ref="M74:M75"/>
    <mergeCell ref="L74:L75"/>
    <mergeCell ref="K74:K75"/>
    <mergeCell ref="I74:I75"/>
    <mergeCell ref="J74:J75"/>
    <mergeCell ref="H74:H75"/>
    <mergeCell ref="G74:G75"/>
    <mergeCell ref="A83:A84"/>
    <mergeCell ref="B83:B84"/>
    <mergeCell ref="E83:E84"/>
    <mergeCell ref="C81:C82"/>
    <mergeCell ref="C83:C84"/>
    <mergeCell ref="A79:A80"/>
    <mergeCell ref="B79:B80"/>
    <mergeCell ref="E79:E80"/>
    <mergeCell ref="I79:I80"/>
    <mergeCell ref="I77:I78"/>
    <mergeCell ref="H79:H80"/>
    <mergeCell ref="H81:H82"/>
    <mergeCell ref="C79:C80"/>
    <mergeCell ref="C77:C78"/>
    <mergeCell ref="A81:A82"/>
    <mergeCell ref="B81:B82"/>
    <mergeCell ref="E81:E82"/>
    <mergeCell ref="F74:F75"/>
    <mergeCell ref="A72:A73"/>
    <mergeCell ref="E50:E51"/>
    <mergeCell ref="C50:C51"/>
    <mergeCell ref="A77:A78"/>
    <mergeCell ref="B77:B78"/>
    <mergeCell ref="E77:E78"/>
    <mergeCell ref="A74:A75"/>
    <mergeCell ref="B74:B75"/>
    <mergeCell ref="E74:E75"/>
    <mergeCell ref="C74:C75"/>
    <mergeCell ref="B52:B53"/>
    <mergeCell ref="E52:E53"/>
    <mergeCell ref="B61:B62"/>
    <mergeCell ref="C61:C62"/>
    <mergeCell ref="E61:E62"/>
    <mergeCell ref="C70:C71"/>
    <mergeCell ref="B66:B67"/>
    <mergeCell ref="E66:E67"/>
    <mergeCell ref="M72:M73"/>
    <mergeCell ref="L72:L73"/>
    <mergeCell ref="I72:I73"/>
    <mergeCell ref="C72:C73"/>
    <mergeCell ref="H72:H73"/>
    <mergeCell ref="J72:J73"/>
    <mergeCell ref="K72:K73"/>
    <mergeCell ref="G72:G73"/>
    <mergeCell ref="E72:E73"/>
    <mergeCell ref="F72:F73"/>
    <mergeCell ref="I70:I71"/>
    <mergeCell ref="H70:H71"/>
    <mergeCell ref="I66:I67"/>
    <mergeCell ref="H66:H67"/>
    <mergeCell ref="M70:M71"/>
    <mergeCell ref="L70:L71"/>
    <mergeCell ref="M66:M67"/>
    <mergeCell ref="L66:L67"/>
    <mergeCell ref="K58:M58"/>
    <mergeCell ref="G58:I58"/>
    <mergeCell ref="G54:G55"/>
    <mergeCell ref="I61:I62"/>
    <mergeCell ref="H61:H62"/>
    <mergeCell ref="I54:I55"/>
    <mergeCell ref="H54:H55"/>
    <mergeCell ref="M54:M55"/>
    <mergeCell ref="L54:L55"/>
    <mergeCell ref="K54:K55"/>
    <mergeCell ref="K63:M63"/>
    <mergeCell ref="G63:I63"/>
    <mergeCell ref="M61:M62"/>
    <mergeCell ref="L61:L62"/>
    <mergeCell ref="K61:K62"/>
    <mergeCell ref="J61:J62"/>
    <mergeCell ref="M44:M45"/>
    <mergeCell ref="L44:L45"/>
    <mergeCell ref="I52:I53"/>
    <mergeCell ref="I50:I51"/>
    <mergeCell ref="K44:K45"/>
    <mergeCell ref="M46:M47"/>
    <mergeCell ref="F54:F55"/>
    <mergeCell ref="E54:E55"/>
    <mergeCell ref="G61:G62"/>
    <mergeCell ref="J44:J45"/>
    <mergeCell ref="E46:E47"/>
    <mergeCell ref="D58:E58"/>
    <mergeCell ref="I46:I47"/>
    <mergeCell ref="H46:H47"/>
    <mergeCell ref="G46:G47"/>
    <mergeCell ref="J50:J51"/>
    <mergeCell ref="H50:H51"/>
    <mergeCell ref="I31:I32"/>
    <mergeCell ref="L31:L32"/>
    <mergeCell ref="M31:M32"/>
    <mergeCell ref="M36:M37"/>
    <mergeCell ref="J36:J37"/>
    <mergeCell ref="K36:K37"/>
    <mergeCell ref="I36:I37"/>
    <mergeCell ref="H36:H37"/>
    <mergeCell ref="H31:H32"/>
    <mergeCell ref="J54:J55"/>
    <mergeCell ref="K25:K26"/>
    <mergeCell ref="L46:L47"/>
    <mergeCell ref="K46:K47"/>
    <mergeCell ref="J46:J47"/>
    <mergeCell ref="L25:L26"/>
    <mergeCell ref="L36:L37"/>
    <mergeCell ref="J31:J32"/>
    <mergeCell ref="K50:K51"/>
    <mergeCell ref="I19:I20"/>
    <mergeCell ref="H25:H26"/>
    <mergeCell ref="I25:I26"/>
    <mergeCell ref="J19:J20"/>
    <mergeCell ref="H19:H20"/>
    <mergeCell ref="J25:J26"/>
    <mergeCell ref="H21:H22"/>
    <mergeCell ref="G31:G32"/>
    <mergeCell ref="G36:G37"/>
    <mergeCell ref="K19:K20"/>
    <mergeCell ref="M21:M22"/>
    <mergeCell ref="L21:L22"/>
    <mergeCell ref="I21:I22"/>
    <mergeCell ref="J21:J22"/>
    <mergeCell ref="K21:K22"/>
    <mergeCell ref="M19:M20"/>
    <mergeCell ref="G19:G20"/>
    <mergeCell ref="G8:I8"/>
    <mergeCell ref="D8:E8"/>
    <mergeCell ref="K77:K78"/>
    <mergeCell ref="K31:K32"/>
    <mergeCell ref="H17:H18"/>
    <mergeCell ref="K17:K18"/>
    <mergeCell ref="I17:I18"/>
    <mergeCell ref="F77:F78"/>
    <mergeCell ref="G70:G71"/>
    <mergeCell ref="F66:F67"/>
    <mergeCell ref="J79:J80"/>
    <mergeCell ref="J77:J78"/>
    <mergeCell ref="J66:J67"/>
    <mergeCell ref="K66:K67"/>
    <mergeCell ref="J70:J71"/>
    <mergeCell ref="K70:K71"/>
    <mergeCell ref="J6:J7"/>
    <mergeCell ref="K6:M6"/>
    <mergeCell ref="K10:K11"/>
    <mergeCell ref="L10:L11"/>
    <mergeCell ref="M10:M11"/>
    <mergeCell ref="K8:M8"/>
    <mergeCell ref="L17:L18"/>
    <mergeCell ref="M25:M26"/>
    <mergeCell ref="M17:M18"/>
    <mergeCell ref="N83:N84"/>
    <mergeCell ref="N66:N67"/>
    <mergeCell ref="N70:N71"/>
    <mergeCell ref="N72:N73"/>
    <mergeCell ref="N79:N80"/>
    <mergeCell ref="N77:N78"/>
    <mergeCell ref="N52:N53"/>
    <mergeCell ref="N85:N86"/>
    <mergeCell ref="N81:N82"/>
    <mergeCell ref="N89:N90"/>
    <mergeCell ref="N21:N22"/>
    <mergeCell ref="N54:N55"/>
    <mergeCell ref="N31:N34"/>
    <mergeCell ref="N50:N51"/>
    <mergeCell ref="N44:N45"/>
    <mergeCell ref="N61:N62"/>
    <mergeCell ref="N74:N75"/>
    <mergeCell ref="N46:N47"/>
    <mergeCell ref="N36:N43"/>
    <mergeCell ref="I10:I11"/>
    <mergeCell ref="N10:N11"/>
    <mergeCell ref="N17:N18"/>
    <mergeCell ref="N19:N20"/>
    <mergeCell ref="J10:J11"/>
    <mergeCell ref="K13:M13"/>
    <mergeCell ref="L19:L20"/>
    <mergeCell ref="J17:J18"/>
    <mergeCell ref="N4:N7"/>
    <mergeCell ref="J5:M5"/>
    <mergeCell ref="N25:N30"/>
    <mergeCell ref="F4:M4"/>
    <mergeCell ref="G6:I6"/>
    <mergeCell ref="F5:I5"/>
    <mergeCell ref="F6:F7"/>
    <mergeCell ref="G10:G11"/>
    <mergeCell ref="F10:F11"/>
    <mergeCell ref="H10:H11"/>
    <mergeCell ref="C10:C11"/>
    <mergeCell ref="E10:E11"/>
    <mergeCell ref="D13:E13"/>
    <mergeCell ref="G17:G18"/>
    <mergeCell ref="F17:F18"/>
    <mergeCell ref="E17:E18"/>
    <mergeCell ref="C17:C18"/>
    <mergeCell ref="G13:I13"/>
    <mergeCell ref="A89:A90"/>
    <mergeCell ref="C19:C20"/>
    <mergeCell ref="B54:B55"/>
    <mergeCell ref="C54:C55"/>
    <mergeCell ref="A61:A62"/>
    <mergeCell ref="B72:B73"/>
    <mergeCell ref="B89:B90"/>
    <mergeCell ref="A44:A45"/>
    <mergeCell ref="A66:A67"/>
    <mergeCell ref="A70:A71"/>
    <mergeCell ref="B5:B7"/>
    <mergeCell ref="A4:A7"/>
    <mergeCell ref="E5:E7"/>
    <mergeCell ref="D5:D7"/>
    <mergeCell ref="C5:C7"/>
    <mergeCell ref="B4:C4"/>
    <mergeCell ref="D4:E4"/>
    <mergeCell ref="F81:F82"/>
    <mergeCell ref="F83:F84"/>
    <mergeCell ref="F85:F86"/>
    <mergeCell ref="F79:F80"/>
    <mergeCell ref="D87:E87"/>
    <mergeCell ref="B91:B92"/>
    <mergeCell ref="D98:E98"/>
    <mergeCell ref="C96:C97"/>
    <mergeCell ref="E96:E97"/>
    <mergeCell ref="C89:C90"/>
    <mergeCell ref="E89:E90"/>
    <mergeCell ref="A100:A101"/>
    <mergeCell ref="B100:B101"/>
    <mergeCell ref="C91:C92"/>
    <mergeCell ref="A91:A92"/>
    <mergeCell ref="G66:G67"/>
    <mergeCell ref="C66:C67"/>
    <mergeCell ref="B70:B71"/>
    <mergeCell ref="E70:E71"/>
    <mergeCell ref="F70:F71"/>
    <mergeCell ref="A46:A47"/>
    <mergeCell ref="A52:A53"/>
    <mergeCell ref="A54:A55"/>
    <mergeCell ref="A50:A51"/>
    <mergeCell ref="D63:E63"/>
    <mergeCell ref="F61:F62"/>
    <mergeCell ref="F46:F47"/>
    <mergeCell ref="B44:B45"/>
    <mergeCell ref="E44:E45"/>
    <mergeCell ref="F44:F45"/>
    <mergeCell ref="C44:C45"/>
    <mergeCell ref="B50:B51"/>
    <mergeCell ref="C46:C47"/>
    <mergeCell ref="B46:B47"/>
    <mergeCell ref="B31:B32"/>
    <mergeCell ref="E31:E32"/>
    <mergeCell ref="F31:F32"/>
    <mergeCell ref="C31:C32"/>
    <mergeCell ref="B36:B37"/>
    <mergeCell ref="E36:E37"/>
    <mergeCell ref="F36:F37"/>
    <mergeCell ref="C36:C37"/>
    <mergeCell ref="G25:G26"/>
    <mergeCell ref="F25:F26"/>
    <mergeCell ref="E25:E26"/>
    <mergeCell ref="B25:B26"/>
    <mergeCell ref="C25:C26"/>
    <mergeCell ref="G21:G22"/>
    <mergeCell ref="F21:F22"/>
    <mergeCell ref="E21:E22"/>
    <mergeCell ref="B21:B22"/>
    <mergeCell ref="C21:C22"/>
    <mergeCell ref="F19:F20"/>
    <mergeCell ref="E19:E20"/>
    <mergeCell ref="B19:B20"/>
    <mergeCell ref="A21:A22"/>
    <mergeCell ref="A10:A11"/>
    <mergeCell ref="B10:B11"/>
    <mergeCell ref="A17:A18"/>
    <mergeCell ref="A96:A97"/>
    <mergeCell ref="B96:B97"/>
    <mergeCell ref="B17:B18"/>
    <mergeCell ref="A31:A32"/>
    <mergeCell ref="A19:A20"/>
    <mergeCell ref="A25:A26"/>
    <mergeCell ref="A36:A37"/>
    <mergeCell ref="J96:J97"/>
    <mergeCell ref="I96:I97"/>
    <mergeCell ref="H96:H97"/>
    <mergeCell ref="G96:G97"/>
    <mergeCell ref="A152:E152"/>
    <mergeCell ref="A151:E151"/>
    <mergeCell ref="A114:A115"/>
    <mergeCell ref="B114:B115"/>
    <mergeCell ref="D146:E146"/>
    <mergeCell ref="A144:A145"/>
    <mergeCell ref="B144:B145"/>
    <mergeCell ref="C144:C145"/>
    <mergeCell ref="E144:E145"/>
    <mergeCell ref="D127:E127"/>
    <mergeCell ref="J89:J90"/>
    <mergeCell ref="K89:K90"/>
    <mergeCell ref="K91:K92"/>
    <mergeCell ref="I89:I90"/>
    <mergeCell ref="J91:J92"/>
    <mergeCell ref="H89:H90"/>
    <mergeCell ref="G89:G90"/>
    <mergeCell ref="I91:I92"/>
    <mergeCell ref="H91:H92"/>
    <mergeCell ref="N96:N97"/>
    <mergeCell ref="M96:M97"/>
    <mergeCell ref="L96:L97"/>
    <mergeCell ref="K96:K97"/>
    <mergeCell ref="M89:M90"/>
    <mergeCell ref="L89:L90"/>
    <mergeCell ref="M91:M92"/>
    <mergeCell ref="L91:L92"/>
    <mergeCell ref="N91:N92"/>
    <mergeCell ref="J94:K94"/>
    <mergeCell ref="A103:A104"/>
    <mergeCell ref="B103:B104"/>
    <mergeCell ref="E103:E104"/>
    <mergeCell ref="C103:C104"/>
    <mergeCell ref="C100:C101"/>
    <mergeCell ref="F96:F97"/>
    <mergeCell ref="M103:M104"/>
    <mergeCell ref="M100:M101"/>
    <mergeCell ref="L103:L104"/>
    <mergeCell ref="L100:L101"/>
    <mergeCell ref="I100:I101"/>
    <mergeCell ref="H103:H104"/>
    <mergeCell ref="H100:H101"/>
    <mergeCell ref="K103:K104"/>
    <mergeCell ref="K100:K101"/>
    <mergeCell ref="J103:J104"/>
    <mergeCell ref="J100:J101"/>
    <mergeCell ref="F100:F101"/>
    <mergeCell ref="K151:M151"/>
    <mergeCell ref="G151:I151"/>
    <mergeCell ref="N144:N145"/>
    <mergeCell ref="M144:M145"/>
    <mergeCell ref="L144:L145"/>
    <mergeCell ref="K144:K145"/>
    <mergeCell ref="K146:M146"/>
    <mergeCell ref="G144:G145"/>
    <mergeCell ref="I144:I145"/>
    <mergeCell ref="H144:H145"/>
    <mergeCell ref="A146:B146"/>
    <mergeCell ref="J144:J145"/>
    <mergeCell ref="F144:F145"/>
    <mergeCell ref="G146:I146"/>
    <mergeCell ref="G103:G104"/>
    <mergeCell ref="F103:F104"/>
    <mergeCell ref="I103:I104"/>
    <mergeCell ref="H142:H143"/>
    <mergeCell ref="H140:H141"/>
    <mergeCell ref="H130:H131"/>
    <mergeCell ref="F142:F143"/>
    <mergeCell ref="G142:G143"/>
    <mergeCell ref="G140:G141"/>
    <mergeCell ref="F140:F141"/>
  </mergeCells>
  <printOptions/>
  <pageMargins left="0.39" right="0.11811023622047245" top="0.7874015748031497" bottom="0.2362204724409449" header="0.5118110236220472" footer="0.2362204724409449"/>
  <pageSetup horizontalDpi="600" verticalDpi="600" orientation="landscape" paperSize="5" r:id="rId1"/>
  <headerFooter alignWithMargins="0">
    <oddHeader>&amp;R&amp;P</oddHeader>
    <oddFooter>&amp;R&amp;"Angsana New,ธรรมดา"งานประกันคุณภาพการศึกษา มหาวิทยาลัยแม่โจ้ โทร.3038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5.57421875" style="0" customWidth="1"/>
    <col min="2" max="2" width="16.00390625" style="0" customWidth="1"/>
    <col min="3" max="3" width="16.28125" style="0" customWidth="1"/>
    <col min="4" max="4" width="16.7109375" style="0" customWidth="1"/>
    <col min="5" max="5" width="16.8515625" style="0" customWidth="1"/>
    <col min="6" max="6" width="16.57421875" style="0" customWidth="1"/>
  </cols>
  <sheetData>
    <row r="1" s="13" customFormat="1" ht="21.75">
      <c r="A1" s="86" t="s">
        <v>171</v>
      </c>
    </row>
    <row r="2" spans="1:6" ht="26.25">
      <c r="A2" s="1363" t="s">
        <v>684</v>
      </c>
      <c r="B2" s="1363" t="s">
        <v>685</v>
      </c>
      <c r="C2" s="1363"/>
      <c r="D2" s="1363"/>
      <c r="E2" s="1363"/>
      <c r="F2" s="1360" t="s">
        <v>617</v>
      </c>
    </row>
    <row r="3" spans="1:6" ht="26.25">
      <c r="A3" s="1363"/>
      <c r="B3" s="277" t="s">
        <v>619</v>
      </c>
      <c r="C3" s="277" t="s">
        <v>686</v>
      </c>
      <c r="D3" s="277" t="s">
        <v>620</v>
      </c>
      <c r="E3" s="277" t="s">
        <v>621</v>
      </c>
      <c r="F3" s="1361"/>
    </row>
    <row r="4" spans="1:6" ht="37.5" customHeight="1">
      <c r="A4" s="273" t="s">
        <v>622</v>
      </c>
      <c r="B4" s="60" t="s">
        <v>623</v>
      </c>
      <c r="C4" s="60">
        <f>'คะแนน-สกอ'!J9</f>
        <v>3</v>
      </c>
      <c r="D4" s="60">
        <f>'คะแนน-สกอ'!J10</f>
        <v>2</v>
      </c>
      <c r="E4" s="60">
        <f>('คะแนน-สกอ'!J9+'คะแนน-สกอ'!J10)/2</f>
        <v>2.5</v>
      </c>
      <c r="F4" s="29" t="str">
        <f aca="true" t="shared" si="0" ref="F4:F13">IF(E4&gt;=2.51,"ดีมาก",IF(E4&gt;=2.01,"ดี",IF(E4&gt;=1.51,"พอใช้","ยังไม่ได้คุณภาพ")))</f>
        <v>ดี</v>
      </c>
    </row>
    <row r="5" spans="1:6" ht="32.25" customHeight="1">
      <c r="A5" s="61" t="s">
        <v>626</v>
      </c>
      <c r="B5" s="62">
        <f>('คะแนน-สกอ'!J17+'คะแนน-สกอ'!J19+'คะแนน-สกอ'!J21)/3</f>
        <v>1</v>
      </c>
      <c r="C5" s="62">
        <f>('คะแนน-สกอ'!J14+'คะแนน-สกอ'!J15+'คะแนน-สกอ'!J16+'คะแนน-สกอ'!J23+'คะแนน-สกอ'!J24)/5</f>
        <v>1.6</v>
      </c>
      <c r="D5" s="62">
        <f>('คะแนน-สกอ'!J25+'คะแนน-สกอ'!J31+'คะแนน-สกอ'!J35+'คะแนน-สกอ'!J36)/4</f>
        <v>2.5</v>
      </c>
      <c r="E5" s="62">
        <f>('คะแนน-สกอ'!J17+'คะแนน-สกอ'!J19+'คะแนน-สกอ'!J21+'คะแนน-สกอ'!J14+'คะแนน-สกอ'!J15+'คะแนน-สกอ'!J16+'คะแนน-สกอ'!J23+'คะแนน-สกอ'!J24+'คะแนน-สกอ'!J25+'คะแนน-สกอ'!J31+'คะแนน-สกอ'!J35+'คะแนน-สกอ'!J36)/12</f>
        <v>1.75</v>
      </c>
      <c r="F5" s="40" t="str">
        <f t="shared" si="0"/>
        <v>พอใช้</v>
      </c>
    </row>
    <row r="6" spans="1:6" ht="32.25" customHeight="1">
      <c r="A6" s="63" t="s">
        <v>630</v>
      </c>
      <c r="B6" s="64" t="s">
        <v>623</v>
      </c>
      <c r="C6" s="64">
        <f>('คะแนน-สกอ'!J59+'คะแนน-สกอ'!J60)/2</f>
        <v>3</v>
      </c>
      <c r="D6" s="64" t="s">
        <v>623</v>
      </c>
      <c r="E6" s="64">
        <f>C6</f>
        <v>3</v>
      </c>
      <c r="F6" s="24" t="str">
        <f t="shared" si="0"/>
        <v>ดีมาก</v>
      </c>
    </row>
    <row r="7" spans="1:6" ht="32.25" customHeight="1">
      <c r="A7" s="61" t="s">
        <v>632</v>
      </c>
      <c r="B7" s="62">
        <f>'คะแนน-สกอ'!J66</f>
        <v>3</v>
      </c>
      <c r="C7" s="62">
        <f>('คะแนน-สกอ'!J64+'คะแนน-สกอ'!J65)/2</f>
        <v>2.5</v>
      </c>
      <c r="D7" s="62">
        <f>('คะแนน-สกอ'!J70+'คะแนน-สกอ'!J72)/2</f>
        <v>1</v>
      </c>
      <c r="E7" s="62">
        <f>('คะแนน-สกอ'!J64+'คะแนน-สกอ'!J65+'คะแนน-สกอ'!J66+'คะแนน-สกอ'!J70+'คะแนน-สกอ'!J72)/5</f>
        <v>2</v>
      </c>
      <c r="F7" s="40" t="str">
        <f t="shared" si="0"/>
        <v>พอใช้</v>
      </c>
    </row>
    <row r="8" spans="1:6" ht="32.25" customHeight="1">
      <c r="A8" s="65" t="s">
        <v>636</v>
      </c>
      <c r="B8" s="64">
        <f>'คะแนน-สกอ'!J89</f>
        <v>1</v>
      </c>
      <c r="C8" s="64">
        <f>'คะแนน-สกอ'!J88</f>
        <v>2</v>
      </c>
      <c r="D8" s="64">
        <f>('คะแนน-สกอ'!J91+'คะแนน-สกอ'!J93)/2</f>
        <v>2.5</v>
      </c>
      <c r="E8" s="64">
        <f>('คะแนน-สกอ'!J88+'คะแนน-สกอ'!J89+'คะแนน-สกอ'!J91+'คะแนน-สกอ'!J93)/4</f>
        <v>2</v>
      </c>
      <c r="F8" s="24" t="str">
        <f t="shared" si="0"/>
        <v>พอใช้</v>
      </c>
    </row>
    <row r="9" spans="1:6" ht="32.25" customHeight="1">
      <c r="A9" s="61" t="s">
        <v>639</v>
      </c>
      <c r="B9" s="62" t="s">
        <v>623</v>
      </c>
      <c r="C9" s="62">
        <f>'คะแนน-สกอ'!J99</f>
        <v>3</v>
      </c>
      <c r="D9" s="62" t="s">
        <v>641</v>
      </c>
      <c r="E9" s="62">
        <f>'คะแนน-สกอ'!J99</f>
        <v>3</v>
      </c>
      <c r="F9" s="40" t="str">
        <f t="shared" si="0"/>
        <v>ดีมาก</v>
      </c>
    </row>
    <row r="10" spans="1:6" ht="32.25" customHeight="1">
      <c r="A10" s="65" t="s">
        <v>642</v>
      </c>
      <c r="B10" s="64">
        <f>'คะแนน-สกอ'!J112</f>
        <v>3</v>
      </c>
      <c r="C10" s="64">
        <f>('คะแนน-สกอ'!J108+'คะแนน-สกอ'!J109+'คะแนน-สกอ'!J110+'คะแนน-สกอ'!J111+'คะแนน-สกอ'!J118)/5</f>
        <v>2.2</v>
      </c>
      <c r="D10" s="64">
        <f>('คะแนน-สกอ'!J113+'คะแนน-สกอ'!J114+'คะแนน-สกอ'!J119)/3</f>
        <v>3</v>
      </c>
      <c r="E10" s="64">
        <f>('คะแนน-สกอ'!J108+'คะแนน-สกอ'!J109+'คะแนน-สกอ'!J110+'คะแนน-สกอ'!J111+'คะแนน-สกอ'!J112+'คะแนน-สกอ'!J113+'คะแนน-สกอ'!J114+'คะแนน-สกอ'!J118+'คะแนน-สกอ'!J119)/9</f>
        <v>2.5555555555555554</v>
      </c>
      <c r="F10" s="24" t="str">
        <f t="shared" si="0"/>
        <v>ดีมาก</v>
      </c>
    </row>
    <row r="11" spans="1:6" ht="32.25" customHeight="1">
      <c r="A11" s="61" t="s">
        <v>646</v>
      </c>
      <c r="B11" s="62" t="s">
        <v>623</v>
      </c>
      <c r="C11" s="62">
        <f>('คะแนน-สกอ'!J128+'คะแนน-สกอ'!J129)/2</f>
        <v>3</v>
      </c>
      <c r="D11" s="62" t="s">
        <v>623</v>
      </c>
      <c r="E11" s="62">
        <f>('คะแนน-สกอ'!J128+'คะแนน-สกอ'!J129)/2</f>
        <v>3</v>
      </c>
      <c r="F11" s="40" t="str">
        <f t="shared" si="0"/>
        <v>ดีมาก</v>
      </c>
    </row>
    <row r="12" spans="1:6" ht="32.25" customHeight="1">
      <c r="A12" s="66" t="s">
        <v>648</v>
      </c>
      <c r="B12" s="67" t="s">
        <v>623</v>
      </c>
      <c r="C12" s="67">
        <f>('คะแนน-สกอ'!J147+'คะแนน-สกอ'!J148)/2</f>
        <v>2.5</v>
      </c>
      <c r="D12" s="67">
        <f>'คะแนน-สกอ'!J149</f>
        <v>3</v>
      </c>
      <c r="E12" s="67">
        <f>('คะแนน-สกอ'!J147+'คะแนน-สกอ'!J148+'คะแนน-สกอ'!J149)/3</f>
        <v>2.6666666666666665</v>
      </c>
      <c r="F12" s="30" t="str">
        <f t="shared" si="0"/>
        <v>ดีมาก</v>
      </c>
    </row>
    <row r="13" spans="1:6" ht="32.25" customHeight="1">
      <c r="A13" s="68" t="s">
        <v>651</v>
      </c>
      <c r="B13" s="69">
        <f>('คะแนน-สกอ'!J17+'คะแนน-สกอ'!J19+'คะแนน-สกอ'!J21+'คะแนน-สกอ'!J66+'คะแนน-สกอ'!J89+'คะแนน-สกอ'!J112)/6</f>
        <v>1.6666666666666667</v>
      </c>
      <c r="C13" s="69">
        <f>('คะแนน-สกอ'!J9+'คะแนน-สกอ'!J14+'คะแนน-สกอ'!J15+'คะแนน-สกอ'!J16+'คะแนน-สกอ'!J23+'คะแนน-สกอ'!J24+'คะแนน-สกอ'!J59+'คะแนน-สกอ'!J60+'คะแนน-สกอ'!J64+'คะแนน-สกอ'!J65+'คะแนน-สกอ'!J88+'คะแนน-สกอ'!J99+'คะแนน-สกอ'!J108+'คะแนน-สกอ'!J109+'คะแนน-สกอ'!J110+'คะแนน-สกอ'!J111+'คะแนน-สกอ'!J118+'คะแนน-สกอ'!J128+'คะแนน-สกอ'!J129+'คะแนน-สกอ'!J147+'คะแนน-สกอ'!J148)/21</f>
        <v>2.3333333333333335</v>
      </c>
      <c r="D13" s="69">
        <f>('คะแนน-สกอ'!J10+'คะแนน-สกอ'!J25+'คะแนน-สกอ'!J31+'คะแนน-สกอ'!J35+'คะแนน-สกอ'!J36+'คะแนน-สกอ'!J70+'คะแนน-สกอ'!J72+'คะแนน-สกอ'!J91+'คะแนน-สกอ'!J93+'คะแนน-สกอ'!J113+'คะแนน-สกอ'!J114+'คะแนน-สกอ'!J119+'คะแนน-สกอ'!J149)/13</f>
        <v>2.3846153846153846</v>
      </c>
      <c r="E13" s="69">
        <f>'คะแนน-สกอ'!J151</f>
        <v>2.25</v>
      </c>
      <c r="F13" s="7" t="str">
        <f t="shared" si="0"/>
        <v>ดี</v>
      </c>
    </row>
    <row r="14" spans="1:6" ht="32.25" customHeight="1">
      <c r="A14" s="70" t="s">
        <v>617</v>
      </c>
      <c r="B14" s="8" t="str">
        <f>IF(B13&gt;=2.51,"ดีมาก",IF(B13&gt;=2.01,"ดี",IF(B13&gt;=1.51,"พอใช้","ยังไม่ได้คุณภาพ")))</f>
        <v>พอใช้</v>
      </c>
      <c r="C14" s="8" t="str">
        <f>IF(C13&gt;=2.51,"ดีมาก",IF(C13&gt;=2.01,"ดี",IF(C13&gt;=1.51,"พอใช้","ยังไม่ได้คุณภาพ")))</f>
        <v>ดี</v>
      </c>
      <c r="D14" s="8" t="str">
        <f>IF(D13&gt;=2.51,"ดีมาก",IF(D13&gt;=2.01,"ดี",IF(D13&gt;=1.51,"พอใช้","ยังไม่ได้คุณภาพ")))</f>
        <v>ดี</v>
      </c>
      <c r="E14" s="71"/>
      <c r="F14" s="72"/>
    </row>
    <row r="17" spans="1:5" ht="26.25" customHeight="1">
      <c r="A17" s="6"/>
      <c r="B17" s="6"/>
      <c r="C17" s="6"/>
      <c r="D17" s="6"/>
      <c r="E17" s="6"/>
    </row>
    <row r="18" spans="1:5" ht="26.25" customHeight="1">
      <c r="A18" s="1362" t="s">
        <v>684</v>
      </c>
      <c r="B18" s="1362" t="s">
        <v>685</v>
      </c>
      <c r="C18" s="1362"/>
      <c r="D18" s="1362"/>
      <c r="E18" s="1362"/>
    </row>
    <row r="19" spans="1:5" ht="26.25" customHeight="1">
      <c r="A19" s="1362"/>
      <c r="B19" s="73" t="s">
        <v>619</v>
      </c>
      <c r="C19" s="73" t="s">
        <v>686</v>
      </c>
      <c r="D19" s="73" t="s">
        <v>620</v>
      </c>
      <c r="E19" s="73" t="s">
        <v>621</v>
      </c>
    </row>
    <row r="20" spans="1:5" ht="48" customHeight="1">
      <c r="A20" s="77" t="s">
        <v>622</v>
      </c>
      <c r="B20" s="78" t="s">
        <v>623</v>
      </c>
      <c r="C20" s="78" t="s">
        <v>624</v>
      </c>
      <c r="D20" s="78" t="s">
        <v>625</v>
      </c>
      <c r="E20" s="79">
        <v>2</v>
      </c>
    </row>
    <row r="21" spans="1:5" ht="45.75" customHeight="1">
      <c r="A21" s="80" t="s">
        <v>626</v>
      </c>
      <c r="B21" s="81" t="s">
        <v>627</v>
      </c>
      <c r="C21" s="81" t="s">
        <v>628</v>
      </c>
      <c r="D21" s="81" t="s">
        <v>629</v>
      </c>
      <c r="E21" s="81">
        <v>13</v>
      </c>
    </row>
    <row r="22" spans="1:5" ht="26.25" customHeight="1">
      <c r="A22" s="82" t="s">
        <v>630</v>
      </c>
      <c r="B22" s="79" t="s">
        <v>623</v>
      </c>
      <c r="C22" s="79" t="s">
        <v>631</v>
      </c>
      <c r="D22" s="79" t="s">
        <v>623</v>
      </c>
      <c r="E22" s="79">
        <v>2</v>
      </c>
    </row>
    <row r="23" spans="1:5" ht="26.25" customHeight="1">
      <c r="A23" s="80" t="s">
        <v>632</v>
      </c>
      <c r="B23" s="83" t="s">
        <v>633</v>
      </c>
      <c r="C23" s="81" t="s">
        <v>634</v>
      </c>
      <c r="D23" s="81" t="s">
        <v>635</v>
      </c>
      <c r="E23" s="81">
        <v>5</v>
      </c>
    </row>
    <row r="24" spans="1:5" ht="26.25" customHeight="1">
      <c r="A24" s="77" t="s">
        <v>636</v>
      </c>
      <c r="B24" s="78" t="s">
        <v>637</v>
      </c>
      <c r="C24" s="79" t="s">
        <v>638</v>
      </c>
      <c r="D24" s="79" t="s">
        <v>652</v>
      </c>
      <c r="E24" s="79">
        <v>5</v>
      </c>
    </row>
    <row r="25" spans="1:5" ht="26.25" customHeight="1">
      <c r="A25" s="80" t="s">
        <v>639</v>
      </c>
      <c r="B25" s="81" t="s">
        <v>623</v>
      </c>
      <c r="C25" s="81" t="s">
        <v>640</v>
      </c>
      <c r="D25" s="81" t="s">
        <v>641</v>
      </c>
      <c r="E25" s="81">
        <v>1</v>
      </c>
    </row>
    <row r="26" spans="1:5" ht="26.25" customHeight="1">
      <c r="A26" s="77" t="s">
        <v>642</v>
      </c>
      <c r="B26" s="79" t="s">
        <v>643</v>
      </c>
      <c r="C26" s="79" t="s">
        <v>644</v>
      </c>
      <c r="D26" s="79" t="s">
        <v>645</v>
      </c>
      <c r="E26" s="79">
        <v>9</v>
      </c>
    </row>
    <row r="27" spans="1:5" ht="26.25" customHeight="1">
      <c r="A27" s="80" t="s">
        <v>646</v>
      </c>
      <c r="B27" s="81" t="s">
        <v>623</v>
      </c>
      <c r="C27" s="81" t="s">
        <v>647</v>
      </c>
      <c r="D27" s="81" t="s">
        <v>623</v>
      </c>
      <c r="E27" s="81">
        <v>2</v>
      </c>
    </row>
    <row r="28" spans="1:5" ht="26.25" customHeight="1">
      <c r="A28" s="77" t="s">
        <v>648</v>
      </c>
      <c r="B28" s="79" t="s">
        <v>623</v>
      </c>
      <c r="C28" s="79" t="s">
        <v>649</v>
      </c>
      <c r="D28" s="79" t="s">
        <v>650</v>
      </c>
      <c r="E28" s="79">
        <v>3</v>
      </c>
    </row>
    <row r="29" spans="1:5" ht="26.25" customHeight="1">
      <c r="A29" s="84" t="s">
        <v>651</v>
      </c>
      <c r="B29" s="85">
        <v>7</v>
      </c>
      <c r="C29" s="85">
        <v>21</v>
      </c>
      <c r="D29" s="85">
        <v>14</v>
      </c>
      <c r="E29" s="85">
        <v>42</v>
      </c>
    </row>
    <row r="30" spans="1:5" ht="20.25">
      <c r="A30" s="6"/>
      <c r="B30" s="6"/>
      <c r="C30" s="6"/>
      <c r="D30" s="6"/>
      <c r="E30" s="6"/>
    </row>
  </sheetData>
  <sheetProtection/>
  <mergeCells count="5">
    <mergeCell ref="F2:F3"/>
    <mergeCell ref="A18:A19"/>
    <mergeCell ref="B18:E18"/>
    <mergeCell ref="A2:A3"/>
    <mergeCell ref="B2:E2"/>
  </mergeCells>
  <printOptions/>
  <pageMargins left="0.84" right="0.25" top="1" bottom="1" header="0.5" footer="0.5"/>
  <pageSetup horizontalDpi="600" verticalDpi="600" orientation="landscape" r:id="rId1"/>
  <headerFooter alignWithMargins="0">
    <oddFooter>&amp;R&amp;"Angsana New,ธรรมดา"งานประกันคุณภาพการศึกษา มหาวิทยาลัยแม่โจ้ โทร.3038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4">
      <selection activeCell="E8" sqref="E8"/>
    </sheetView>
  </sheetViews>
  <sheetFormatPr defaultColWidth="9.140625" defaultRowHeight="12.75"/>
  <cols>
    <col min="1" max="1" width="62.140625" style="0" customWidth="1"/>
    <col min="2" max="2" width="12.140625" style="0" customWidth="1"/>
    <col min="3" max="3" width="12.8515625" style="0" customWidth="1"/>
    <col min="4" max="4" width="13.28125" style="0" customWidth="1"/>
    <col min="5" max="5" width="12.7109375" style="0" customWidth="1"/>
    <col min="6" max="6" width="14.421875" style="0" customWidth="1"/>
  </cols>
  <sheetData>
    <row r="1" spans="1:6" ht="21.75">
      <c r="A1" s="13" t="s">
        <v>172</v>
      </c>
      <c r="B1" s="13"/>
      <c r="C1" s="13"/>
      <c r="D1" s="13"/>
      <c r="E1" s="13"/>
      <c r="F1" s="13"/>
    </row>
    <row r="2" spans="1:7" ht="21.75">
      <c r="A2" s="278" t="s">
        <v>654</v>
      </c>
      <c r="B2" s="278" t="s">
        <v>655</v>
      </c>
      <c r="C2" s="278" t="s">
        <v>656</v>
      </c>
      <c r="D2" s="278" t="s">
        <v>620</v>
      </c>
      <c r="E2" s="278" t="s">
        <v>651</v>
      </c>
      <c r="F2" s="278" t="s">
        <v>617</v>
      </c>
      <c r="G2" s="4"/>
    </row>
    <row r="3" spans="1:6" ht="21.75">
      <c r="A3" s="14" t="s">
        <v>657</v>
      </c>
      <c r="B3" s="20" t="s">
        <v>641</v>
      </c>
      <c r="C3" s="20" t="s">
        <v>641</v>
      </c>
      <c r="D3" s="21">
        <f>('คะแนน-สกอ'!J25+'คะแนน-สกอ'!J31+'คะแนน-สกอ'!J35+'คะแนน-สกอ'!J36)/4</f>
        <v>2.5</v>
      </c>
      <c r="E3" s="41">
        <f>D3</f>
        <v>2.5</v>
      </c>
      <c r="F3" s="23" t="str">
        <f>IF(E3&gt;=2.51,"ดีมาก",IF(E3&gt;=2.01,"ดี",IF(E3&gt;=1.51,"พอใช้","ยังไม่ได้คุณภาพ")))</f>
        <v>ดี</v>
      </c>
    </row>
    <row r="4" spans="1:6" ht="21.75">
      <c r="A4" s="16" t="s">
        <v>658</v>
      </c>
      <c r="B4" s="22"/>
      <c r="C4" s="22"/>
      <c r="D4" s="22"/>
      <c r="E4" s="38"/>
      <c r="F4" s="39"/>
    </row>
    <row r="5" spans="1:6" ht="21.75">
      <c r="A5" s="15" t="s">
        <v>659</v>
      </c>
      <c r="B5" s="270">
        <f>'คะแนน-สกอ'!J112</f>
        <v>3</v>
      </c>
      <c r="C5" s="38">
        <f>('คะแนน-สกอ'!J9+'คะแนน-สกอ'!J23+'คะแนน-สกอ'!J108+'คะแนน-สกอ'!J109+'คะแนน-สกอ'!J111+'คะแนน-สกอ'!J118+'คะแนน-สกอ'!J128+'คะแนน-สกอ'!J129+'คะแนน-สกอ'!J147+'คะแนน-สกอ'!J148)/10</f>
        <v>2.5</v>
      </c>
      <c r="D5" s="38">
        <f>('คะแนน-สกอ'!J10+'คะแนน-สกอ'!J113+'คะแนน-สกอ'!J114+'คะแนน-สกอ'!J119+'คะแนน-สกอ'!J149)/5</f>
        <v>2.8</v>
      </c>
      <c r="E5" s="38">
        <f>('คะแนน-สกอ'!J112+'คะแนน-สกอ'!J9+'คะแนน-สกอ'!J23+'คะแนน-สกอ'!J108+'คะแนน-สกอ'!J109+'คะแนน-สกอ'!J111+'คะแนน-สกอ'!J118+'คะแนน-สกอ'!J128+'คะแนน-สกอ'!J129+'คะแนน-สกอ'!J147+'คะแนน-สกอ'!J148+'คะแนน-สกอ'!J10+'คะแนน-สกอ'!J113+'คะแนน-สกอ'!J114+'คะแนน-สกอ'!J119+'คะแนน-สกอ'!J149)/16</f>
        <v>2.625</v>
      </c>
      <c r="F5" s="39" t="str">
        <f>IF(E5&gt;=2.51,"ดีมาก",IF(E5&gt;=2.01,"ดี",IF(E5&gt;=1.51,"พอใช้","ยังไม่ได้คุณภาพ")))</f>
        <v>ดีมาก</v>
      </c>
    </row>
    <row r="6" spans="1:6" ht="21.75">
      <c r="A6" s="17" t="s">
        <v>660</v>
      </c>
      <c r="B6" s="270">
        <f>('คะแนน-สกอ'!J17+'คะแนน-สกอ'!J19+'คะแนน-สกอ'!J21+'คะแนน-สกอ'!J66+'คะแนน-สกอ'!J89)/5</f>
        <v>1.4</v>
      </c>
      <c r="C6" s="38">
        <f>('คะแนน-สกอ'!J14+'คะแนน-สกอ'!J15+'คะแนน-สกอ'!J16+'คะแนน-สกอ'!J24+'คะแนน-สกอ'!J59+'คะแนน-สกอ'!J60+'คะแนน-สกอ'!J64+'คะแนน-สกอ'!J88+'คะแนน-สกอ'!J99)/9</f>
        <v>2.111111111111111</v>
      </c>
      <c r="D6" s="38">
        <f>('คะแนน-สกอ'!J70+'คะแนน-สกอ'!J72+'คะแนน-สกอ'!J91+'คะแนน-สกอ'!J93)/4</f>
        <v>1.75</v>
      </c>
      <c r="E6" s="38">
        <f>('คะแนน-สกอ'!J17+'คะแนน-สกอ'!J19+'คะแนน-สกอ'!J21+'คะแนน-สกอ'!J66+'คะแนน-สกอ'!J89+'คะแนน-สกอ'!J14+'คะแนน-สกอ'!J15+'คะแนน-สกอ'!J16+'คะแนน-สกอ'!J24+'คะแนน-สกอ'!J59+'คะแนน-สกอ'!J60+'คะแนน-สกอ'!J64+'คะแนน-สกอ'!J88+'คะแนน-สกอ'!J99+'คะแนน-สกอ'!J70+'คะแนน-สกอ'!J72+'คะแนน-สกอ'!J91+'คะแนน-สกอ'!J93)/18</f>
        <v>1.8333333333333333</v>
      </c>
      <c r="F6" s="28" t="str">
        <f>IF(E6&gt;=2.51,"ดีมาก",IF(E6&gt;=2.01,"ดี",IF(E6&gt;=1.51,"พอใช้","ยังไม่ได้คุณภาพ")))</f>
        <v>พอใช้</v>
      </c>
    </row>
    <row r="7" spans="1:6" ht="21.75">
      <c r="A7" s="274" t="s">
        <v>661</v>
      </c>
      <c r="B7" s="275" t="s">
        <v>641</v>
      </c>
      <c r="C7" s="276">
        <f>('คะแนน-สกอ'!J65+'คะแนน-สกอ'!J110)/2</f>
        <v>2.5</v>
      </c>
      <c r="D7" s="275" t="s">
        <v>641</v>
      </c>
      <c r="E7" s="275">
        <f>C7</f>
        <v>2.5</v>
      </c>
      <c r="F7" s="28" t="str">
        <f>IF(E7&gt;=2.51,"ดีมาก",IF(E7&gt;=2.01,"ดี",IF(E7&gt;=1.51,"พอใช้","ยังไม่ได้คุณภาพ")))</f>
        <v>ดี</v>
      </c>
    </row>
    <row r="8" spans="1:6" ht="21.75">
      <c r="A8" s="278" t="s">
        <v>651</v>
      </c>
      <c r="B8" s="280">
        <f>('คะแนน-สกอ'!J112+'คะแนน-สกอ'!J17+'คะแนน-สกอ'!J19+'คะแนน-สกอ'!J21+'คะแนน-สกอ'!J66+'คะแนน-สกอ'!J89)/6</f>
        <v>1.6666666666666667</v>
      </c>
      <c r="C8" s="280">
        <f>('คะแนน-สกอ'!J9+'คะแนน-สกอ'!J23+'คะแนน-สกอ'!J108+'คะแนน-สกอ'!J109+'คะแนน-สกอ'!J111+'คะแนน-สกอ'!J118+'คะแนน-สกอ'!J128+'คะแนน-สกอ'!J129+'คะแนน-สกอ'!J147+'คะแนน-สกอ'!J148+'คะแนน-สกอ'!J14+'คะแนน-สกอ'!J15+'คะแนน-สกอ'!J16+'คะแนน-สกอ'!J24+'คะแนน-สกอ'!J59+'คะแนน-สกอ'!J60+'คะแนน-สกอ'!J64+'คะแนน-สกอ'!J88+'คะแนน-สกอ'!J99+'คะแนน-สกอ'!J65+'คะแนน-สกอ'!J110)/21</f>
        <v>2.3333333333333335</v>
      </c>
      <c r="D8" s="280">
        <f>('คะแนน-สกอ'!J25+'คะแนน-สกอ'!J31+'คะแนน-สกอ'!J35+'คะแนน-สกอ'!J36+'คะแนน-สกอ'!J10+'คะแนน-สกอ'!J113+'คะแนน-สกอ'!J114+'คะแนน-สกอ'!J119+'คะแนน-สกอ'!J149+'คะแนน-สกอ'!J70+'คะแนน-สกอ'!J72+'คะแนน-สกอ'!J91+'คะแนน-สกอ'!J93)/13</f>
        <v>2.3846153846153846</v>
      </c>
      <c r="E8" s="280">
        <f>'คะแนน-สกอ'!J151</f>
        <v>2.25</v>
      </c>
      <c r="F8" s="7" t="str">
        <f>IF(E8&gt;=2.51,"ดีมาก",IF(E8&gt;=2.01,"ดี",IF(E8&gt;=1.51,"พอใช้","ยังไม่ได้คุณภาพ")))</f>
        <v>ดี</v>
      </c>
    </row>
    <row r="9" spans="1:6" ht="21.75">
      <c r="A9" s="243" t="s">
        <v>617</v>
      </c>
      <c r="B9" s="282" t="str">
        <f>IF(B8&gt;=2.51,"ดีมาก",IF(B8&gt;=2.01,"ดี",IF(B8&gt;=1.51,"พอใช้",IF(B8&gt;=0,"ไม่ได้คุณภาพ"))))</f>
        <v>พอใช้</v>
      </c>
      <c r="C9" s="282" t="str">
        <f>IF(C8&gt;=2.51,"ดีมาก",IF(C8&gt;=2.01,"ดี",IF(C8&gt;=1.51,"พอใช้",IF(C8&gt;=0,"ไม่ได้คุณภาพ"))))</f>
        <v>ดี</v>
      </c>
      <c r="D9" s="282" t="str">
        <f>IF(D8&gt;=2.51,"ดีมาก",IF(D8&gt;=2.01,"ดี",IF(D8&gt;=1.51,"พอใช้",IF(D8&gt;=0,"ไม่ได้คุณภาพ"))))</f>
        <v>ดี</v>
      </c>
      <c r="E9" s="13"/>
      <c r="F9" s="13"/>
    </row>
    <row r="10" spans="1:6" ht="21.75">
      <c r="A10" s="13"/>
      <c r="B10" s="75"/>
      <c r="C10" s="75"/>
      <c r="D10" s="75"/>
      <c r="E10" s="13"/>
      <c r="F10" s="13"/>
    </row>
    <row r="11" spans="1:6" ht="21.75">
      <c r="A11" s="13" t="s">
        <v>173</v>
      </c>
      <c r="B11" s="13"/>
      <c r="C11" s="13"/>
      <c r="D11" s="13"/>
      <c r="E11" s="13"/>
      <c r="F11" s="13"/>
    </row>
    <row r="12" spans="1:6" ht="43.5">
      <c r="A12" s="278" t="s">
        <v>662</v>
      </c>
      <c r="B12" s="278" t="s">
        <v>655</v>
      </c>
      <c r="C12" s="278" t="s">
        <v>656</v>
      </c>
      <c r="D12" s="279" t="s">
        <v>663</v>
      </c>
      <c r="E12" s="278" t="s">
        <v>651</v>
      </c>
      <c r="F12" s="278" t="s">
        <v>651</v>
      </c>
    </row>
    <row r="13" spans="1:6" ht="21.75">
      <c r="A13" s="18" t="s">
        <v>664</v>
      </c>
      <c r="B13" s="41">
        <f>('คะแนน-สกอ'!J17+'คะแนน-สกอ'!J89)/2</f>
        <v>1</v>
      </c>
      <c r="C13" s="25">
        <f>('คะแนน-สกอ'!J15+'คะแนน-สกอ'!J16+'คะแนน-สกอ'!J59+'คะแนน-สกอ'!J60+'คะแนน-สกอ'!J88+'คะแนน-สกอ'!J148)/6</f>
        <v>2.1666666666666665</v>
      </c>
      <c r="D13" s="25">
        <f>('คะแนน-สกอ'!J25+'คะแนน-สกอ'!J31+'คะแนน-สกอ'!J35+'คะแนน-สกอ'!J36+'คะแนน-สกอ'!J91+'คะแนน-สกอ'!J93+'คะแนน-สกอ'!J113)/7</f>
        <v>2.5714285714285716</v>
      </c>
      <c r="E13" s="36">
        <f>('คะแนน-สกอ'!J17+'คะแนน-สกอ'!J89+'คะแนน-สกอ'!J15+'คะแนน-สกอ'!J16+'คะแนน-สกอ'!J59+'คะแนน-สกอ'!J60+'คะแนน-สกอ'!J88+'คะแนน-สกอ'!J148+'คะแนน-สกอ'!J25+'คะแนน-สกอ'!J31+'คะแนน-สกอ'!J35+'คะแนน-สกอ'!J36+'คะแนน-สกอ'!J91+'คะแนน-สกอ'!J93+'คะแนน-สกอ'!J113)/15</f>
        <v>2.2</v>
      </c>
      <c r="F13" s="29" t="str">
        <f>IF(E13&gt;=2.51,"ดีมาก",IF(E13&gt;=2.01,"ดี",IF(E13&gt;=1.51,"พอใช้","ยังไม่ได้คุณภาพ")))</f>
        <v>ดี</v>
      </c>
    </row>
    <row r="14" spans="1:6" ht="21.75">
      <c r="A14" s="19" t="s">
        <v>665</v>
      </c>
      <c r="B14" s="271" t="str">
        <f>'คะแนน-สกอ'!J44</f>
        <v>N/A</v>
      </c>
      <c r="C14" s="26">
        <f>('คะแนน-สกอ'!J9+'คะแนน-สกอ'!J14+'คะแนน-สกอ'!J99+'คะแนน-สกอ'!J108+'คะแนน-สกอ'!J109+'คะแนน-สกอ'!J118+'คะแนน-สกอ'!J147)/7</f>
        <v>2.142857142857143</v>
      </c>
      <c r="D14" s="26">
        <f>('คะแนน-สกอ'!J10+'คะแนน-สกอ'!J119+'คะแนน-สกอ'!J149)/3</f>
        <v>2.6666666666666665</v>
      </c>
      <c r="E14" s="26">
        <f>('คะแนน-สกอ'!J9+'คะแนน-สกอ'!J14+'คะแนน-สกอ'!J99+'คะแนน-สกอ'!J108+'คะแนน-สกอ'!J109+'คะแนน-สกอ'!J118+'คะแนน-สกอ'!J147+'คะแนน-สกอ'!J10+'คะแนน-สกอ'!J119+'คะแนน-สกอ'!J149)/10</f>
        <v>2.3</v>
      </c>
      <c r="F14" s="24" t="str">
        <f>IF(E14&gt;=2.51,"ดีมาก",IF(E14&gt;=2.01,"ดี",IF(E14&gt;=1.51,"พอใช้","ยังไม่ได้คุณภาพ")))</f>
        <v>ดี</v>
      </c>
    </row>
    <row r="15" spans="1:6" ht="21.75">
      <c r="A15" s="19" t="s">
        <v>666</v>
      </c>
      <c r="B15" s="272">
        <f>'คะแนน-สกอ'!J66</f>
        <v>3</v>
      </c>
      <c r="C15" s="26">
        <f>('คะแนน-สกอ'!J128+'คะแนน-สกอ'!J129)/2</f>
        <v>3</v>
      </c>
      <c r="D15" s="35" t="s">
        <v>641</v>
      </c>
      <c r="E15" s="35">
        <f>('คะแนน-สกอ'!J66+'คะแนน-สกอ'!J128+'คะแนน-สกอ'!J129)/3</f>
        <v>3</v>
      </c>
      <c r="F15" s="24" t="str">
        <f>IF(E15&gt;=2.51,"ดีมาก",IF(E15&gt;=2.01,"ดี",IF(E15&gt;=1.51,"พอใช้","ยังไม่ได้คุณภาพ")))</f>
        <v>ดีมาก</v>
      </c>
    </row>
    <row r="16" spans="1:6" ht="21.75">
      <c r="A16" s="16" t="s">
        <v>667</v>
      </c>
      <c r="B16" s="22">
        <f>('คะแนน-สกอ'!K19+'คะแนน-สกอ'!J21+'คะแนน-สกอ'!J112)/3</f>
        <v>1.6666666666666667</v>
      </c>
      <c r="C16" s="27">
        <f>('คะแนน-สกอ'!J23+'คะแนน-สกอ'!J24+'คะแนน-สกอ'!J64+'คะแนน-สกอ'!J65+'คะแนน-สกอ'!J110+'คะแนน-สกอ'!J111)/6</f>
        <v>2.5</v>
      </c>
      <c r="D16" s="27">
        <f>('คะแนน-สกอ'!J70+'คะแนน-สกอ'!J72+'คะแนน-สกอ'!J114)/3</f>
        <v>1.6666666666666667</v>
      </c>
      <c r="E16" s="37">
        <f>('คะแนน-สกอ'!J19+'คะแนน-สกอ'!J21+'คะแนน-สกอ'!J112+'คะแนน-สกอ'!J23+'คะแนน-สกอ'!J24+'คะแนน-สกอ'!J64+'คะแนน-สกอ'!J65+'คะแนน-สกอ'!J110+'คะแนน-สกอ'!J111+'คะแนน-สกอ'!J70+'คะแนน-สกอ'!J72+'คะแนน-สกอ'!J114)/12</f>
        <v>2.0833333333333335</v>
      </c>
      <c r="F16" s="28" t="str">
        <f>IF(E16&gt;=2.51,"ดีมาก",IF(E16&gt;=2.01,"ดี",IF(E16&gt;=1.51,"พอใช้","ยังไม่ได้คุณภาพ")))</f>
        <v>ดี</v>
      </c>
    </row>
    <row r="17" spans="1:6" ht="21.75">
      <c r="A17" s="278" t="s">
        <v>651</v>
      </c>
      <c r="B17" s="280">
        <f>('คะแนน-สกอ'!J17+'คะแนน-สกอ'!J89+'คะแนน-สกอ'!J66+'คะแนน-สกอ'!J19+'คะแนน-สกอ'!J21+'คะแนน-สกอ'!J112)/6</f>
        <v>1.6666666666666667</v>
      </c>
      <c r="C17" s="281">
        <f>('คะแนน-สกอ'!J15+'คะแนน-สกอ'!J16+'คะแนน-สกอ'!J59+'คะแนน-สกอ'!J60+'คะแนน-สกอ'!J88+'คะแนน-สกอ'!J148+'คะแนน-สกอ'!J9+'คะแนน-สกอ'!J14+'คะแนน-สกอ'!J99+'คะแนน-สกอ'!J108+'คะแนน-สกอ'!J109+'คะแนน-สกอ'!J118+'คะแนน-สกอ'!J147+'คะแนน-สกอ'!J128+'คะแนน-สกอ'!J129+'คะแนน-สกอ'!J23+'คะแนน-สกอ'!J24+'คะแนน-สกอ'!J64+'คะแนน-สกอ'!J65+'คะแนน-สกอ'!J110+'คะแนน-สกอ'!J111)/21</f>
        <v>2.3333333333333335</v>
      </c>
      <c r="D17" s="281">
        <f>('คะแนน-สกอ'!J25+'คะแนน-สกอ'!J31+'คะแนน-สกอ'!J35+'คะแนน-สกอ'!J36+'คะแนน-สกอ'!J91+'คะแนน-สกอ'!J93+'คะแนน-สกอ'!J113+'คะแนน-สกอ'!J10+'คะแนน-สกอ'!J119+'คะแนน-สกอ'!J149+'คะแนน-สกอ'!J70+'คะแนน-สกอ'!J72+'คะแนน-สกอ'!J114)/13</f>
        <v>2.3846153846153846</v>
      </c>
      <c r="E17" s="280">
        <f>'คะแนน-สกอ'!J151</f>
        <v>2.25</v>
      </c>
      <c r="F17" s="7" t="str">
        <f>IF(E17&gt;=2.51,"ดีมาก",IF(E17&gt;=2.01,"ดี",IF(E17&gt;=1.51,"พอใช้","ยังไม่ได้คุณภาพ")))</f>
        <v>ดี</v>
      </c>
    </row>
    <row r="18" spans="1:4" ht="21.75">
      <c r="A18" s="243" t="s">
        <v>617</v>
      </c>
      <c r="B18" s="282" t="str">
        <f>IF(B17&gt;=2.51,"ดีมาก",IF(B17&gt;=2.01,"ดี",IF(B17&gt;=1.51,"พอใช้",IF(B17&gt;=0,"ไม่ได้คุณภาพ"))))</f>
        <v>พอใช้</v>
      </c>
      <c r="C18" s="282" t="str">
        <f>IF(C17&gt;=2.51,"ดีมาก",IF(C17&gt;=2.01,"ดี",IF(C17&gt;=1.51,"พอใช้",IF(C17&gt;=0,"ไม่ได้คุณภาพ"))))</f>
        <v>ดี</v>
      </c>
      <c r="D18" s="282" t="str">
        <f>IF(D17&gt;=2.51,"ดีมาก",IF(D17&gt;=2.01,"ดี",IF(D17&gt;=1.51,"พอใช้",IF(D17&gt;=0,"ไม่ได้คุณภาพ"))))</f>
        <v>ดี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&amp;R&amp;"Angsana New,ธรรมดา"งานประกันคุณภาพการศึกษา มหาวิทยาลัยแม่โจ้ โทร.3038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pane ySplit="4" topLeftCell="BM11" activePane="bottomLeft" state="frozen"/>
      <selection pane="topLeft" activeCell="A1" sqref="A1"/>
      <selection pane="bottomLeft" activeCell="A50" sqref="A50"/>
    </sheetView>
  </sheetViews>
  <sheetFormatPr defaultColWidth="9.140625" defaultRowHeight="12.75"/>
  <cols>
    <col min="1" max="1" width="88.28125" style="0" customWidth="1"/>
    <col min="2" max="2" width="9.7109375" style="244" customWidth="1"/>
  </cols>
  <sheetData>
    <row r="1" spans="1:2" ht="21.75">
      <c r="A1" s="1365" t="s">
        <v>175</v>
      </c>
      <c r="B1" s="1365"/>
    </row>
    <row r="2" spans="1:2" ht="21.75">
      <c r="A2" s="1365" t="s">
        <v>154</v>
      </c>
      <c r="B2" s="1365"/>
    </row>
    <row r="3" spans="1:2" ht="21.75">
      <c r="A3" s="1364" t="s">
        <v>170</v>
      </c>
      <c r="B3" s="1364"/>
    </row>
    <row r="4" spans="1:2" s="1" customFormat="1" ht="23.25" customHeight="1">
      <c r="A4" s="220" t="s">
        <v>155</v>
      </c>
      <c r="B4" s="243" t="s">
        <v>613</v>
      </c>
    </row>
    <row r="5" spans="1:2" s="49" customFormat="1" ht="21.75">
      <c r="A5" s="46" t="s">
        <v>156</v>
      </c>
      <c r="B5" s="47">
        <f>('คะแนน-สกอ'!M25+'คะแนน-สกอ'!M31+'คะแนน-สกอ'!M35+'คะแนน-สกอ'!M46+'คะแนน-สกอ'!M48+'คะแนน-สกอ'!M49)/30</f>
        <v>2.1666666666666665</v>
      </c>
    </row>
    <row r="6" spans="1:2" ht="24.75" customHeight="1">
      <c r="A6" s="88" t="s">
        <v>744</v>
      </c>
      <c r="B6" s="250">
        <f>'คะแนน-สกอ'!K25</f>
        <v>3</v>
      </c>
    </row>
    <row r="7" spans="1:2" ht="21.75">
      <c r="A7" s="87" t="s">
        <v>743</v>
      </c>
      <c r="B7" s="251">
        <f>'คะแนน-สกอ'!K31</f>
        <v>1</v>
      </c>
    </row>
    <row r="8" spans="1:2" ht="24" customHeight="1">
      <c r="A8" s="87" t="s">
        <v>669</v>
      </c>
      <c r="B8" s="251">
        <f>'คะแนน-สกอ'!K35</f>
        <v>3</v>
      </c>
    </row>
    <row r="9" spans="1:2" ht="22.5" customHeight="1">
      <c r="A9" s="87" t="s">
        <v>742</v>
      </c>
      <c r="B9" s="251">
        <f>'คะแนน-สกอ'!K46</f>
        <v>2</v>
      </c>
    </row>
    <row r="10" spans="1:2" ht="68.25" customHeight="1">
      <c r="A10" s="87" t="s">
        <v>741</v>
      </c>
      <c r="B10" s="252">
        <f>'คะแนน-สกอ'!K48</f>
        <v>3</v>
      </c>
    </row>
    <row r="11" spans="1:2" ht="44.25" customHeight="1">
      <c r="A11" s="87" t="s">
        <v>740</v>
      </c>
      <c r="B11" s="252">
        <f>'คะแนน-สกอ'!K49</f>
        <v>1</v>
      </c>
    </row>
    <row r="12" spans="1:2" ht="43.5">
      <c r="A12" s="247" t="s">
        <v>739</v>
      </c>
      <c r="B12" s="252" t="str">
        <f>'คะแนน-สกอ'!K50</f>
        <v>N/A</v>
      </c>
    </row>
    <row r="13" spans="1:2" ht="43.5">
      <c r="A13" s="247" t="s">
        <v>738</v>
      </c>
      <c r="B13" s="252" t="str">
        <f>'คะแนน-สกอ'!K52</f>
        <v>N/A</v>
      </c>
    </row>
    <row r="14" spans="1:2" ht="21.75">
      <c r="A14" s="248" t="s">
        <v>157</v>
      </c>
      <c r="B14" s="249">
        <f>('คะแนน-สกอ'!M72+'คะแนน-สกอ'!M74+'คะแนน-สกอ'!M76+'คะแนน-สกอ'!M77+'คะแนน-สกอ'!M79+'คะแนน-สกอ'!M81+'คะแนน-สกอ'!M83)/30</f>
        <v>1.25</v>
      </c>
    </row>
    <row r="15" spans="1:2" ht="42.75" customHeight="1">
      <c r="A15" s="88" t="s">
        <v>737</v>
      </c>
      <c r="B15" s="252">
        <f>'คะแนน-สกอ'!K72</f>
        <v>1</v>
      </c>
    </row>
    <row r="16" spans="1:2" ht="43.5">
      <c r="A16" s="87" t="s">
        <v>736</v>
      </c>
      <c r="B16" s="253">
        <f>'คะแนน-สกอ'!K74</f>
        <v>3</v>
      </c>
    </row>
    <row r="17" spans="1:2" ht="67.5" customHeight="1">
      <c r="A17" s="87" t="s">
        <v>735</v>
      </c>
      <c r="B17" s="253">
        <f>'คะแนน-สกอ'!K76</f>
        <v>0</v>
      </c>
    </row>
    <row r="18" spans="1:2" ht="21" customHeight="1">
      <c r="A18" s="246" t="s">
        <v>734</v>
      </c>
      <c r="B18" s="253">
        <f>'คะแนน-สกอ'!K77</f>
        <v>2</v>
      </c>
    </row>
    <row r="19" spans="1:2" ht="21" customHeight="1">
      <c r="A19" s="246" t="s">
        <v>733</v>
      </c>
      <c r="B19" s="253">
        <f>'คะแนน-สกอ'!K79</f>
        <v>3</v>
      </c>
    </row>
    <row r="20" spans="1:2" ht="43.5">
      <c r="A20" s="87" t="s">
        <v>732</v>
      </c>
      <c r="B20" s="253">
        <f>'คะแนน-สกอ'!K81</f>
        <v>1</v>
      </c>
    </row>
    <row r="21" spans="1:2" ht="45" customHeight="1">
      <c r="A21" s="283" t="s">
        <v>731</v>
      </c>
      <c r="B21" s="254">
        <f>'คะแนน-สกอ'!K83</f>
        <v>1</v>
      </c>
    </row>
    <row r="22" spans="1:2" ht="21.75">
      <c r="A22" s="248" t="s">
        <v>158</v>
      </c>
      <c r="B22" s="249">
        <f>('คะแนน-สกอ'!M89+'คะแนน-สกอ'!M91+'คะแนน-สกอ'!M95+'คะแนน-สกอ'!M96)/30</f>
        <v>2.25</v>
      </c>
    </row>
    <row r="23" spans="1:2" ht="65.25">
      <c r="A23" s="87" t="s">
        <v>730</v>
      </c>
      <c r="B23" s="255">
        <f>'คะแนน-สกอ'!K89</f>
        <v>1</v>
      </c>
    </row>
    <row r="24" spans="1:2" ht="43.5">
      <c r="A24" s="87" t="s">
        <v>707</v>
      </c>
      <c r="B24" s="252">
        <f>'คะแนน-สกอ'!K91</f>
        <v>2</v>
      </c>
    </row>
    <row r="25" spans="1:2" ht="43.5">
      <c r="A25" s="87" t="s">
        <v>706</v>
      </c>
      <c r="B25" s="252">
        <f>'คะแนน-สกอ'!K95</f>
        <v>3</v>
      </c>
    </row>
    <row r="26" spans="1:2" ht="21.75">
      <c r="A26" s="87" t="s">
        <v>705</v>
      </c>
      <c r="B26" s="256">
        <f>'คะแนน-สกอ'!K96</f>
        <v>3</v>
      </c>
    </row>
    <row r="27" spans="1:2" ht="21.75">
      <c r="A27" s="248" t="s">
        <v>159</v>
      </c>
      <c r="B27" s="258">
        <f>('คะแนน-สกอ'!M100+'คะแนน-สกอ'!M103)/10</f>
        <v>3</v>
      </c>
    </row>
    <row r="28" spans="1:2" ht="43.5">
      <c r="A28" s="87" t="s">
        <v>704</v>
      </c>
      <c r="B28" s="257">
        <f>'คะแนน-สกอ'!K100</f>
        <v>3</v>
      </c>
    </row>
    <row r="29" spans="1:2" ht="43.5">
      <c r="A29" s="87" t="s">
        <v>703</v>
      </c>
      <c r="B29" s="253">
        <f>'คะแนน-สกอ'!K103</f>
        <v>3</v>
      </c>
    </row>
    <row r="30" spans="1:2" ht="21.75">
      <c r="A30" s="259" t="s">
        <v>160</v>
      </c>
      <c r="B30" s="268">
        <f>('คะแนน-สกอ'!M25+'คะแนน-สกอ'!M31+'คะแนน-สกอ'!M35+'คะแนน-สกอ'!M46+'คะแนน-สกอ'!M48+'คะแนน-สกอ'!M49+'คะแนน-สกอ'!M72+'คะแนน-สกอ'!M74+'คะแนน-สกอ'!M76+'คะแนน-สกอ'!M77+'คะแนน-สกอ'!M79+'คะแนน-สกอ'!M81+'คะแนน-สกอ'!M83+'คะแนน-สกอ'!M89+'คะแนน-สกอ'!M91+'คะแนน-สกอ'!M95+'คะแนน-สกอ'!M96+'คะแนน-สกอ'!M100+'คะแนน-สกอ'!M103)/100</f>
        <v>2</v>
      </c>
    </row>
    <row r="31" spans="1:2" ht="21.75">
      <c r="A31" s="248" t="s">
        <v>161</v>
      </c>
      <c r="B31" s="249">
        <f>('คะแนน-สกอ'!M12+'คะแนน-สกอ'!M85+'คะแนน-สกอ'!M110+'คะแนน-สกอ'!M112+'คะแนน-สกอ'!M120+'คะแนน-สกอ'!M121+'คะแนน-สกอ'!M123+'คะแนน-สกอ'!M129+'คะแนน-สกอ'!M130+'คะแนน-สกอ'!M140+'คะแนน-สกอ'!M142)/20</f>
        <v>2.6375</v>
      </c>
    </row>
    <row r="32" spans="1:2" ht="21.75">
      <c r="A32" s="87" t="s">
        <v>699</v>
      </c>
      <c r="B32" s="260">
        <f>'คะแนน-สกอ'!K12</f>
        <v>3</v>
      </c>
    </row>
    <row r="33" spans="1:2" ht="43.5">
      <c r="A33" s="87" t="s">
        <v>698</v>
      </c>
      <c r="B33" s="261">
        <f>'คะแนน-สกอ'!K85</f>
        <v>2</v>
      </c>
    </row>
    <row r="34" spans="1:2" ht="21.75">
      <c r="A34" s="87" t="s">
        <v>700</v>
      </c>
      <c r="B34" s="261">
        <f>'คะแนน-สกอ'!K110</f>
        <v>3</v>
      </c>
    </row>
    <row r="35" spans="1:2" ht="21.75">
      <c r="A35" s="87" t="s">
        <v>701</v>
      </c>
      <c r="B35" s="261">
        <f>'คะแนน-สกอ'!K112</f>
        <v>3</v>
      </c>
    </row>
    <row r="36" spans="1:2" ht="65.25">
      <c r="A36" s="87" t="s">
        <v>702</v>
      </c>
      <c r="B36" s="253">
        <f>'คะแนน-สกอ'!K120</f>
        <v>3</v>
      </c>
    </row>
    <row r="37" spans="1:2" ht="43.5">
      <c r="A37" s="87" t="s">
        <v>745</v>
      </c>
      <c r="B37" s="253">
        <f>'คะแนน-สกอ'!K121</f>
        <v>3</v>
      </c>
    </row>
    <row r="38" spans="1:2" ht="21.75" customHeight="1">
      <c r="A38" s="87" t="s">
        <v>697</v>
      </c>
      <c r="B38" s="261">
        <f>'คะแนน-สกอ'!K123</f>
        <v>3</v>
      </c>
    </row>
    <row r="39" spans="1:2" ht="21.75">
      <c r="A39" s="87" t="s">
        <v>696</v>
      </c>
      <c r="B39" s="261">
        <f>'คะแนน-สกอ'!K129</f>
        <v>3</v>
      </c>
    </row>
    <row r="40" spans="1:2" ht="21.75" customHeight="1">
      <c r="A40" s="246" t="s">
        <v>162</v>
      </c>
      <c r="B40" s="261">
        <f>'คะแนน-สกอ'!K130</f>
        <v>3</v>
      </c>
    </row>
    <row r="41" spans="1:2" ht="21.75" customHeight="1">
      <c r="A41" s="246" t="s">
        <v>163</v>
      </c>
      <c r="B41" s="261">
        <f>'คะแนน-สกอ'!K140</f>
        <v>1</v>
      </c>
    </row>
    <row r="42" spans="1:2" ht="21.75" customHeight="1">
      <c r="A42" s="246" t="s">
        <v>164</v>
      </c>
      <c r="B42" s="225">
        <f>'คะแนน-สกอ'!K142</f>
        <v>2</v>
      </c>
    </row>
    <row r="43" spans="1:2" ht="21.75">
      <c r="A43" s="262" t="s">
        <v>166</v>
      </c>
      <c r="B43" s="249">
        <f>('คะแนน-สกอ'!M17+'คะแนน-สกอ'!M19+'คะแนน-สกอ'!M21+'คะแนน-สกอ'!M23+'คะแนน-สกอ'!M54+'คะแนน-สกอ'!M56+'คะแนน-สกอ'!M57+'คะแนน-สกอ'!M61+'คะแนน-สกอ'!M144)/20</f>
        <v>2.3339999999999996</v>
      </c>
    </row>
    <row r="44" spans="1:2" ht="21.75" customHeight="1">
      <c r="A44" s="245" t="s">
        <v>687</v>
      </c>
      <c r="B44" s="261">
        <f>'คะแนน-สกอ'!K17</f>
        <v>1</v>
      </c>
    </row>
    <row r="45" spans="1:2" ht="21.75">
      <c r="A45" s="246" t="s">
        <v>746</v>
      </c>
      <c r="B45" s="261">
        <f>'คะแนน-สกอ'!K19</f>
        <v>1</v>
      </c>
    </row>
    <row r="46" spans="1:2" ht="21.75">
      <c r="A46" s="246" t="s">
        <v>747</v>
      </c>
      <c r="B46" s="261">
        <f>'คะแนน-สกอ'!K21</f>
        <v>1</v>
      </c>
    </row>
    <row r="47" spans="1:2" ht="21.75">
      <c r="A47" s="87" t="s">
        <v>688</v>
      </c>
      <c r="B47" s="261">
        <f>'คะแนน-สกอ'!K23</f>
        <v>3</v>
      </c>
    </row>
    <row r="48" spans="1:2" ht="21.75" customHeight="1">
      <c r="A48" s="87" t="s">
        <v>689</v>
      </c>
      <c r="B48" s="261">
        <f>'คะแนน-สกอ'!K25</f>
        <v>3</v>
      </c>
    </row>
    <row r="49" spans="1:2" ht="22.5" customHeight="1">
      <c r="A49" s="87" t="s">
        <v>690</v>
      </c>
      <c r="B49" s="261">
        <f>'คะแนน-สกอ'!K56</f>
        <v>3</v>
      </c>
    </row>
    <row r="50" spans="1:2" ht="21.75">
      <c r="A50" s="87" t="s">
        <v>691</v>
      </c>
      <c r="B50" s="261">
        <f>'คะแนน-สกอ'!K57</f>
        <v>3</v>
      </c>
    </row>
    <row r="51" spans="1:2" ht="23.25" customHeight="1">
      <c r="A51" s="246" t="s">
        <v>692</v>
      </c>
      <c r="B51" s="261">
        <f>'คะแนน-สกอ'!K61</f>
        <v>3</v>
      </c>
    </row>
    <row r="52" spans="1:2" ht="21.75">
      <c r="A52" s="246" t="s">
        <v>693</v>
      </c>
      <c r="B52" s="225">
        <f>'คะแนน-สกอ'!K144</f>
        <v>3</v>
      </c>
    </row>
    <row r="53" spans="1:2" ht="21.75">
      <c r="A53" s="248" t="s">
        <v>167</v>
      </c>
      <c r="B53" s="249">
        <f>('คะแนน-สกอ'!M149+'คะแนน-สกอ'!M150)/20</f>
        <v>3</v>
      </c>
    </row>
    <row r="54" spans="1:2" ht="21.75">
      <c r="A54" s="87" t="s">
        <v>695</v>
      </c>
      <c r="B54" s="260">
        <f>'คะแนน-สกอ'!K149</f>
        <v>3</v>
      </c>
    </row>
    <row r="55" spans="1:2" ht="21.75">
      <c r="A55" s="87" t="s">
        <v>694</v>
      </c>
      <c r="B55" s="225">
        <f>'คะแนน-สกอ'!K150</f>
        <v>3</v>
      </c>
    </row>
    <row r="56" spans="1:2" ht="21.75">
      <c r="A56" s="263" t="s">
        <v>168</v>
      </c>
      <c r="B56" s="267">
        <f>('คะแนน-สกอ'!M12+'คะแนน-สกอ'!M85+'คะแนน-สกอ'!M110+'คะแนน-สกอ'!M112+'คะแนน-สกอ'!M120+'คะแนน-สกอ'!M121+'คะแนน-สกอ'!M123+'คะแนน-สกอ'!M129+'คะแนน-สกอ'!M130+'คะแนน-สกอ'!M140+'คะแนน-สกอ'!M142+'คะแนน-สกอ'!M17+'คะแนน-สกอ'!M19+'คะแนน-สกอ'!M21+'คะแนน-สกอ'!M23+'คะแนน-สกอ'!M54+'คะแนน-สกอ'!M56+'คะแนน-สกอ'!M57+'คะแนน-สกอ'!M61+'คะแนน-สกอ'!M144+'คะแนน-สกอ'!M149+'คะแนน-สกอ'!M150)/60</f>
        <v>2.6571666666666665</v>
      </c>
    </row>
    <row r="57" spans="1:2" ht="21.75">
      <c r="A57" s="264" t="s">
        <v>169</v>
      </c>
      <c r="B57" s="266">
        <f>('คะแนน-สกอ'!M12+'คะแนน-สกอ'!M17+'คะแนน-สกอ'!M19+'คะแนน-สกอ'!M21+'คะแนน-สกอ'!M23+'คะแนน-สกอ'!M25+'คะแนน-สกอ'!M31+'คะแนน-สกอ'!M35+'คะแนน-สกอ'!M46+'คะแนน-สกอ'!M48+'คะแนน-สกอ'!M49+'คะแนน-สกอ'!M54+'คะแนน-สกอ'!M56+'คะแนน-สกอ'!M57+'คะแนน-สกอ'!M61+'คะแนน-สกอ'!M72+'คะแนน-สกอ'!M74+'คะแนน-สกอ'!M76+'คะแนน-สกอ'!M77+'คะแนน-สกอ'!M79+'คะแนน-สกอ'!M81+'คะแนน-สกอ'!M83+'คะแนน-สกอ'!M85+'คะแนน-สกอ'!M89+'คะแนน-สกอ'!M91+'คะแนน-สกอ'!M95+'คะแนน-สกอ'!M96+'คะแนน-สกอ'!M100+'คะแนน-สกอ'!M103+'คะแนน-สกอ'!M110+'คะแนน-สกอ'!M112+'คะแนน-สกอ'!M120+'คะแนน-สกอ'!M121+'คะแนน-สกอ'!M123+'คะแนน-สกอ'!M129+'คะแนน-สกอ'!M130+'คะแนน-สกอ'!M140+'คะแนน-สกอ'!M142+'คะแนน-สกอ'!M144+'คะแนน-สกอ'!M149+'คะแนน-สกอ'!M150)/160</f>
        <v>2.2464374999999994</v>
      </c>
    </row>
  </sheetData>
  <sheetProtection/>
  <mergeCells count="3">
    <mergeCell ref="A3:B3"/>
    <mergeCell ref="A2:B2"/>
    <mergeCell ref="A1:B1"/>
  </mergeCells>
  <printOptions/>
  <pageMargins left="0.36" right="0.34" top="0.77" bottom="0.5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2"/>
  <sheetViews>
    <sheetView zoomScalePageLayoutView="0" workbookViewId="0" topLeftCell="A322">
      <selection activeCell="C333" sqref="C333"/>
    </sheetView>
  </sheetViews>
  <sheetFormatPr defaultColWidth="9.140625" defaultRowHeight="12.75"/>
  <cols>
    <col min="1" max="1" width="5.00390625" style="304" customWidth="1"/>
    <col min="2" max="2" width="7.140625" style="302" customWidth="1"/>
    <col min="3" max="3" width="90.421875" style="302" customWidth="1"/>
    <col min="4" max="6" width="12.8515625" style="302" customWidth="1"/>
    <col min="7" max="16384" width="9.140625" style="302" customWidth="1"/>
  </cols>
  <sheetData>
    <row r="1" spans="1:6" ht="21">
      <c r="A1" s="1420" t="s">
        <v>176</v>
      </c>
      <c r="B1" s="1420"/>
      <c r="C1" s="1420"/>
      <c r="D1" s="1420"/>
      <c r="E1" s="1420"/>
      <c r="F1" s="1420"/>
    </row>
    <row r="2" spans="1:6" ht="15.75" customHeight="1">
      <c r="A2" s="1402" t="s">
        <v>177</v>
      </c>
      <c r="B2" s="1403"/>
      <c r="C2" s="1404"/>
      <c r="D2" s="1408" t="s">
        <v>178</v>
      </c>
      <c r="E2" s="1409"/>
      <c r="F2" s="1410"/>
    </row>
    <row r="3" spans="1:6" ht="15" customHeight="1">
      <c r="A3" s="1405"/>
      <c r="B3" s="1406"/>
      <c r="C3" s="1407"/>
      <c r="D3" s="325">
        <v>1</v>
      </c>
      <c r="E3" s="325">
        <v>2</v>
      </c>
      <c r="F3" s="325">
        <v>3</v>
      </c>
    </row>
    <row r="4" spans="1:6" ht="21">
      <c r="A4" s="1433" t="s">
        <v>179</v>
      </c>
      <c r="B4" s="1434"/>
      <c r="C4" s="1434"/>
      <c r="D4" s="1434"/>
      <c r="E4" s="1434"/>
      <c r="F4" s="1435"/>
    </row>
    <row r="5" spans="1:6" ht="42" customHeight="1">
      <c r="A5" s="322">
        <v>1.1</v>
      </c>
      <c r="B5" s="1432" t="s">
        <v>180</v>
      </c>
      <c r="C5" s="1432"/>
      <c r="D5" s="316" t="s">
        <v>4</v>
      </c>
      <c r="E5" s="308" t="s">
        <v>5</v>
      </c>
      <c r="F5" s="316" t="s">
        <v>6</v>
      </c>
    </row>
    <row r="6" spans="1:6" ht="20.25" customHeight="1">
      <c r="A6" s="133"/>
      <c r="B6" s="305" t="s">
        <v>403</v>
      </c>
      <c r="C6" s="305" t="s">
        <v>404</v>
      </c>
      <c r="D6" s="317"/>
      <c r="F6" s="317"/>
    </row>
    <row r="7" spans="1:6" ht="41.25" customHeight="1">
      <c r="A7" s="133"/>
      <c r="B7" s="305" t="s">
        <v>405</v>
      </c>
      <c r="C7" s="305" t="s">
        <v>406</v>
      </c>
      <c r="D7" s="317"/>
      <c r="F7" s="317"/>
    </row>
    <row r="8" spans="1:6" ht="20.25" customHeight="1">
      <c r="A8" s="133"/>
      <c r="B8" s="305" t="s">
        <v>407</v>
      </c>
      <c r="C8" s="307" t="s">
        <v>408</v>
      </c>
      <c r="D8" s="317"/>
      <c r="F8" s="317"/>
    </row>
    <row r="9" spans="1:6" ht="21.75" customHeight="1">
      <c r="A9" s="133"/>
      <c r="B9" s="305" t="s">
        <v>409</v>
      </c>
      <c r="C9" s="307" t="s">
        <v>413</v>
      </c>
      <c r="D9" s="317"/>
      <c r="F9" s="317"/>
    </row>
    <row r="10" spans="1:6" ht="22.5" customHeight="1">
      <c r="A10" s="133"/>
      <c r="B10" s="305" t="s">
        <v>410</v>
      </c>
      <c r="C10" s="307" t="s">
        <v>414</v>
      </c>
      <c r="D10" s="317"/>
      <c r="F10" s="317"/>
    </row>
    <row r="11" spans="1:6" ht="40.5" customHeight="1">
      <c r="A11" s="133"/>
      <c r="B11" s="305" t="s">
        <v>411</v>
      </c>
      <c r="C11" s="307" t="s">
        <v>415</v>
      </c>
      <c r="D11" s="317"/>
      <c r="F11" s="317"/>
    </row>
    <row r="12" spans="1:6" ht="21">
      <c r="A12" s="323"/>
      <c r="B12" s="309" t="s">
        <v>412</v>
      </c>
      <c r="C12" s="313" t="s">
        <v>416</v>
      </c>
      <c r="D12" s="318"/>
      <c r="E12" s="310"/>
      <c r="F12" s="318"/>
    </row>
    <row r="13" spans="1:6" ht="21.75" customHeight="1">
      <c r="A13" s="133">
        <v>1.2</v>
      </c>
      <c r="B13" s="1417" t="s">
        <v>181</v>
      </c>
      <c r="C13" s="1417"/>
      <c r="D13" s="319" t="s">
        <v>420</v>
      </c>
      <c r="E13" s="311" t="s">
        <v>419</v>
      </c>
      <c r="F13" s="319" t="s">
        <v>421</v>
      </c>
    </row>
    <row r="14" spans="1:6" ht="20.25" customHeight="1">
      <c r="A14" s="133"/>
      <c r="B14" s="306"/>
      <c r="C14" s="314" t="s">
        <v>417</v>
      </c>
      <c r="D14" s="317"/>
      <c r="F14" s="317"/>
    </row>
    <row r="15" spans="1:6" ht="20.25" customHeight="1">
      <c r="A15" s="323"/>
      <c r="B15" s="312"/>
      <c r="C15" s="310" t="s">
        <v>418</v>
      </c>
      <c r="D15" s="318"/>
      <c r="E15" s="310"/>
      <c r="F15" s="318"/>
    </row>
    <row r="16" spans="1:6" ht="23.25" customHeight="1">
      <c r="A16" s="133">
        <v>1.3</v>
      </c>
      <c r="B16" s="1417" t="s">
        <v>182</v>
      </c>
      <c r="C16" s="1417"/>
      <c r="D16" s="319" t="s">
        <v>7</v>
      </c>
      <c r="E16" s="303" t="s">
        <v>13</v>
      </c>
      <c r="F16" s="321" t="s">
        <v>24</v>
      </c>
    </row>
    <row r="17" spans="1:6" ht="21.75" customHeight="1">
      <c r="A17" s="133"/>
      <c r="B17" s="305" t="s">
        <v>403</v>
      </c>
      <c r="C17" s="315" t="s">
        <v>422</v>
      </c>
      <c r="D17" s="317"/>
      <c r="F17" s="317"/>
    </row>
    <row r="18" spans="1:6" ht="21" customHeight="1">
      <c r="A18" s="133"/>
      <c r="B18" s="305" t="s">
        <v>405</v>
      </c>
      <c r="C18" s="410" t="s">
        <v>423</v>
      </c>
      <c r="D18" s="317"/>
      <c r="F18" s="317"/>
    </row>
    <row r="19" spans="1:6" ht="20.25" customHeight="1">
      <c r="A19" s="133"/>
      <c r="B19" s="305" t="s">
        <v>407</v>
      </c>
      <c r="C19" s="410" t="s">
        <v>424</v>
      </c>
      <c r="D19" s="317"/>
      <c r="F19" s="317"/>
    </row>
    <row r="20" spans="1:6" ht="21.75" customHeight="1">
      <c r="A20" s="133"/>
      <c r="B20" s="305" t="s">
        <v>409</v>
      </c>
      <c r="C20" s="410" t="s">
        <v>425</v>
      </c>
      <c r="D20" s="317"/>
      <c r="F20" s="317"/>
    </row>
    <row r="21" spans="1:6" ht="31.5" customHeight="1">
      <c r="A21" s="324"/>
      <c r="B21" s="326" t="s">
        <v>410</v>
      </c>
      <c r="C21" s="382" t="s">
        <v>426</v>
      </c>
      <c r="D21" s="320"/>
      <c r="E21" s="327"/>
      <c r="F21" s="320"/>
    </row>
    <row r="22" spans="1:6" ht="21" customHeight="1">
      <c r="A22" s="1367" t="s">
        <v>675</v>
      </c>
      <c r="B22" s="1368"/>
      <c r="C22" s="1368"/>
      <c r="D22" s="1368"/>
      <c r="E22" s="1368"/>
      <c r="F22" s="1369"/>
    </row>
    <row r="23" spans="1:6" ht="21">
      <c r="A23" s="322">
        <v>2.1</v>
      </c>
      <c r="B23" s="1394" t="s">
        <v>436</v>
      </c>
      <c r="C23" s="1394"/>
      <c r="D23" s="316" t="s">
        <v>4</v>
      </c>
      <c r="E23" s="334" t="s">
        <v>5</v>
      </c>
      <c r="F23" s="316" t="s">
        <v>6</v>
      </c>
    </row>
    <row r="24" spans="1:6" ht="20.25" customHeight="1">
      <c r="A24" s="133"/>
      <c r="B24" s="305" t="s">
        <v>403</v>
      </c>
      <c r="C24" s="335" t="s">
        <v>427</v>
      </c>
      <c r="D24" s="317"/>
      <c r="E24" s="329"/>
      <c r="F24" s="317"/>
    </row>
    <row r="25" spans="1:6" ht="20.25" customHeight="1">
      <c r="A25" s="133"/>
      <c r="B25" s="305" t="s">
        <v>405</v>
      </c>
      <c r="C25" s="335" t="s">
        <v>428</v>
      </c>
      <c r="D25" s="317"/>
      <c r="E25" s="329"/>
      <c r="F25" s="317"/>
    </row>
    <row r="26" spans="1:6" ht="20.25" customHeight="1">
      <c r="A26" s="133"/>
      <c r="B26" s="305" t="s">
        <v>407</v>
      </c>
      <c r="C26" s="335" t="s">
        <v>429</v>
      </c>
      <c r="D26" s="317"/>
      <c r="E26" s="329"/>
      <c r="F26" s="317"/>
    </row>
    <row r="27" spans="1:6" ht="21.75" customHeight="1">
      <c r="A27" s="133"/>
      <c r="B27" s="305" t="s">
        <v>409</v>
      </c>
      <c r="C27" s="335" t="s">
        <v>430</v>
      </c>
      <c r="D27" s="317"/>
      <c r="E27" s="329"/>
      <c r="F27" s="317"/>
    </row>
    <row r="28" spans="1:6" ht="22.5" customHeight="1">
      <c r="A28" s="133"/>
      <c r="B28" s="305" t="s">
        <v>410</v>
      </c>
      <c r="C28" s="335" t="s">
        <v>431</v>
      </c>
      <c r="D28" s="317"/>
      <c r="E28" s="329"/>
      <c r="F28" s="317"/>
    </row>
    <row r="29" spans="1:6" ht="40.5" customHeight="1">
      <c r="A29" s="133"/>
      <c r="B29" s="305" t="s">
        <v>411</v>
      </c>
      <c r="C29" s="335" t="s">
        <v>434</v>
      </c>
      <c r="D29" s="317"/>
      <c r="E29" s="329"/>
      <c r="F29" s="317"/>
    </row>
    <row r="30" spans="1:6" ht="42">
      <c r="A30" s="133"/>
      <c r="B30" s="305" t="s">
        <v>412</v>
      </c>
      <c r="C30" s="331" t="s">
        <v>432</v>
      </c>
      <c r="D30" s="317"/>
      <c r="E30" s="329"/>
      <c r="F30" s="317"/>
    </row>
    <row r="31" spans="1:6" ht="21">
      <c r="A31" s="133"/>
      <c r="B31" s="305"/>
      <c r="C31" s="332" t="s">
        <v>433</v>
      </c>
      <c r="D31" s="328"/>
      <c r="E31" s="317"/>
      <c r="F31" s="328"/>
    </row>
    <row r="32" spans="1:6" ht="21">
      <c r="A32" s="323"/>
      <c r="B32" s="305"/>
      <c r="C32" s="328" t="s">
        <v>280</v>
      </c>
      <c r="D32" s="318"/>
      <c r="E32" s="318"/>
      <c r="F32" s="330"/>
    </row>
    <row r="33" spans="1:6" ht="21">
      <c r="A33" s="133">
        <v>2.2</v>
      </c>
      <c r="B33" s="1418" t="s">
        <v>435</v>
      </c>
      <c r="C33" s="1419"/>
      <c r="D33" s="333" t="s">
        <v>4</v>
      </c>
      <c r="E33" s="336" t="s">
        <v>5</v>
      </c>
      <c r="F33" s="333" t="s">
        <v>6</v>
      </c>
    </row>
    <row r="34" spans="1:6" ht="20.25" customHeight="1">
      <c r="A34" s="133"/>
      <c r="B34" s="305" t="s">
        <v>403</v>
      </c>
      <c r="C34" s="329" t="s">
        <v>437</v>
      </c>
      <c r="D34" s="317"/>
      <c r="E34" s="329"/>
      <c r="F34" s="317"/>
    </row>
    <row r="35" spans="1:6" ht="20.25" customHeight="1">
      <c r="A35" s="133"/>
      <c r="B35" s="305" t="s">
        <v>405</v>
      </c>
      <c r="C35" s="329" t="s">
        <v>438</v>
      </c>
      <c r="D35" s="317"/>
      <c r="E35" s="329"/>
      <c r="F35" s="317"/>
    </row>
    <row r="36" spans="1:6" ht="20.25" customHeight="1">
      <c r="A36" s="133"/>
      <c r="B36" s="305" t="s">
        <v>407</v>
      </c>
      <c r="C36" s="329" t="s">
        <v>439</v>
      </c>
      <c r="D36" s="317"/>
      <c r="E36" s="329"/>
      <c r="F36" s="317"/>
    </row>
    <row r="37" spans="1:6" ht="21.75" customHeight="1">
      <c r="A37" s="133"/>
      <c r="B37" s="305" t="s">
        <v>409</v>
      </c>
      <c r="C37" s="329" t="s">
        <v>440</v>
      </c>
      <c r="D37" s="317"/>
      <c r="E37" s="329"/>
      <c r="F37" s="317"/>
    </row>
    <row r="38" spans="1:6" ht="22.5" customHeight="1">
      <c r="A38" s="133"/>
      <c r="B38" s="305" t="s">
        <v>410</v>
      </c>
      <c r="C38" s="329" t="s">
        <v>441</v>
      </c>
      <c r="D38" s="317"/>
      <c r="E38" s="329"/>
      <c r="F38" s="317"/>
    </row>
    <row r="39" spans="1:6" ht="22.5" customHeight="1">
      <c r="A39" s="133"/>
      <c r="B39" s="305" t="s">
        <v>411</v>
      </c>
      <c r="C39" s="337" t="s">
        <v>442</v>
      </c>
      <c r="D39" s="317"/>
      <c r="E39" s="329"/>
      <c r="F39" s="317"/>
    </row>
    <row r="40" spans="1:6" ht="67.5" customHeight="1">
      <c r="A40" s="324"/>
      <c r="B40" s="326" t="s">
        <v>412</v>
      </c>
      <c r="C40" s="382" t="s">
        <v>443</v>
      </c>
      <c r="D40" s="320"/>
      <c r="E40" s="327"/>
      <c r="F40" s="320"/>
    </row>
    <row r="41" spans="1:6" ht="21">
      <c r="A41" s="322">
        <v>2.3</v>
      </c>
      <c r="B41" s="1432" t="s">
        <v>445</v>
      </c>
      <c r="C41" s="1441"/>
      <c r="D41" s="316" t="s">
        <v>8</v>
      </c>
      <c r="E41" s="334" t="s">
        <v>17</v>
      </c>
      <c r="F41" s="316" t="s">
        <v>10</v>
      </c>
    </row>
    <row r="42" spans="1:6" ht="20.25" customHeight="1">
      <c r="A42" s="133"/>
      <c r="B42" s="305" t="s">
        <v>403</v>
      </c>
      <c r="C42" s="335" t="s">
        <v>444</v>
      </c>
      <c r="D42" s="317"/>
      <c r="E42" s="329"/>
      <c r="F42" s="317"/>
    </row>
    <row r="43" spans="1:6" ht="42">
      <c r="A43" s="133"/>
      <c r="B43" s="305" t="s">
        <v>405</v>
      </c>
      <c r="C43" s="335" t="s">
        <v>446</v>
      </c>
      <c r="D43" s="317"/>
      <c r="E43" s="329"/>
      <c r="F43" s="317"/>
    </row>
    <row r="44" spans="1:6" ht="20.25" customHeight="1">
      <c r="A44" s="133"/>
      <c r="B44" s="305" t="s">
        <v>407</v>
      </c>
      <c r="C44" s="335" t="s">
        <v>447</v>
      </c>
      <c r="D44" s="317"/>
      <c r="E44" s="329"/>
      <c r="F44" s="317"/>
    </row>
    <row r="45" spans="1:6" ht="42">
      <c r="A45" s="133"/>
      <c r="B45" s="305" t="s">
        <v>409</v>
      </c>
      <c r="C45" s="335" t="s">
        <v>478</v>
      </c>
      <c r="D45" s="317"/>
      <c r="E45" s="329"/>
      <c r="F45" s="317"/>
    </row>
    <row r="46" spans="1:6" ht="42">
      <c r="A46" s="323"/>
      <c r="B46" s="309" t="s">
        <v>410</v>
      </c>
      <c r="C46" s="313" t="s">
        <v>479</v>
      </c>
      <c r="D46" s="318"/>
      <c r="E46" s="310"/>
      <c r="F46" s="318"/>
    </row>
    <row r="47" spans="1:6" ht="21.75" customHeight="1">
      <c r="A47" s="133">
        <v>2.4</v>
      </c>
      <c r="B47" s="1427" t="s">
        <v>195</v>
      </c>
      <c r="C47" s="1427"/>
      <c r="D47" s="1428" t="s">
        <v>480</v>
      </c>
      <c r="E47" s="1430" t="s">
        <v>481</v>
      </c>
      <c r="F47" s="1395" t="s">
        <v>482</v>
      </c>
    </row>
    <row r="48" spans="1:6" ht="21">
      <c r="A48" s="133"/>
      <c r="B48" s="339"/>
      <c r="C48" s="339" t="s">
        <v>483</v>
      </c>
      <c r="D48" s="1429"/>
      <c r="E48" s="1431"/>
      <c r="F48" s="1396"/>
    </row>
    <row r="49" spans="1:6" ht="21">
      <c r="A49" s="133"/>
      <c r="B49" s="339"/>
      <c r="C49" s="339" t="s">
        <v>484</v>
      </c>
      <c r="D49" s="1429"/>
      <c r="E49" s="1431"/>
      <c r="F49" s="1396"/>
    </row>
    <row r="50" spans="1:6" ht="21">
      <c r="A50" s="133"/>
      <c r="B50" s="339"/>
      <c r="C50" s="339" t="s">
        <v>485</v>
      </c>
      <c r="D50" s="1429"/>
      <c r="E50" s="1431"/>
      <c r="F50" s="1396"/>
    </row>
    <row r="51" spans="1:6" ht="21">
      <c r="A51" s="133"/>
      <c r="B51" s="339"/>
      <c r="C51" s="340" t="s">
        <v>608</v>
      </c>
      <c r="D51" s="321"/>
      <c r="E51" s="317"/>
      <c r="F51" s="328"/>
    </row>
    <row r="52" spans="1:6" ht="21">
      <c r="A52" s="133"/>
      <c r="B52" s="339"/>
      <c r="C52" s="340" t="s">
        <v>609</v>
      </c>
      <c r="D52" s="321"/>
      <c r="E52" s="317"/>
      <c r="F52" s="328"/>
    </row>
    <row r="53" spans="1:6" ht="21">
      <c r="A53" s="133"/>
      <c r="B53" s="339"/>
      <c r="C53" s="329" t="s">
        <v>610</v>
      </c>
      <c r="D53" s="321"/>
      <c r="E53" s="317"/>
      <c r="F53" s="328"/>
    </row>
    <row r="54" spans="1:6" ht="21">
      <c r="A54" s="133"/>
      <c r="B54" s="339"/>
      <c r="C54" s="411" t="s">
        <v>611</v>
      </c>
      <c r="D54" s="321"/>
      <c r="E54" s="317"/>
      <c r="F54" s="328"/>
    </row>
    <row r="55" spans="1:6" ht="21">
      <c r="A55" s="324"/>
      <c r="B55" s="412"/>
      <c r="C55" s="327" t="s">
        <v>612</v>
      </c>
      <c r="D55" s="384"/>
      <c r="E55" s="320"/>
      <c r="F55" s="385"/>
    </row>
    <row r="56" spans="1:6" ht="150" customHeight="1">
      <c r="A56" s="345">
        <v>2.5</v>
      </c>
      <c r="B56" s="1425" t="s">
        <v>196</v>
      </c>
      <c r="C56" s="1426"/>
      <c r="D56" s="346" t="s">
        <v>583</v>
      </c>
      <c r="E56" s="347" t="s">
        <v>584</v>
      </c>
      <c r="F56" s="347" t="s">
        <v>197</v>
      </c>
    </row>
    <row r="57" spans="1:6" ht="189">
      <c r="A57" s="323">
        <v>2.6</v>
      </c>
      <c r="B57" s="1423" t="s">
        <v>198</v>
      </c>
      <c r="C57" s="1424"/>
      <c r="D57" s="313" t="s">
        <v>199</v>
      </c>
      <c r="E57" s="383" t="s">
        <v>585</v>
      </c>
      <c r="F57" s="383" t="s">
        <v>200</v>
      </c>
    </row>
    <row r="58" spans="1:6" ht="21">
      <c r="A58" s="338">
        <v>2.7</v>
      </c>
      <c r="B58" s="1421" t="s">
        <v>201</v>
      </c>
      <c r="C58" s="1422"/>
      <c r="D58" s="341" t="s">
        <v>16</v>
      </c>
      <c r="E58" s="342" t="s">
        <v>13</v>
      </c>
      <c r="F58" s="343" t="s">
        <v>23</v>
      </c>
    </row>
    <row r="59" spans="1:6" ht="20.25" customHeight="1">
      <c r="A59" s="133"/>
      <c r="B59" s="305" t="s">
        <v>403</v>
      </c>
      <c r="C59" s="329" t="s">
        <v>586</v>
      </c>
      <c r="D59" s="317"/>
      <c r="E59" s="329"/>
      <c r="F59" s="317"/>
    </row>
    <row r="60" spans="1:6" ht="21">
      <c r="A60" s="133"/>
      <c r="B60" s="305" t="s">
        <v>405</v>
      </c>
      <c r="C60" s="302" t="s">
        <v>587</v>
      </c>
      <c r="D60" s="317"/>
      <c r="E60" s="329"/>
      <c r="F60" s="317"/>
    </row>
    <row r="61" spans="1:6" ht="20.25" customHeight="1">
      <c r="A61" s="133"/>
      <c r="B61" s="305" t="s">
        <v>407</v>
      </c>
      <c r="C61" s="302" t="s">
        <v>588</v>
      </c>
      <c r="D61" s="317"/>
      <c r="E61" s="329"/>
      <c r="F61" s="317"/>
    </row>
    <row r="62" spans="1:6" ht="21">
      <c r="A62" s="133"/>
      <c r="B62" s="305" t="s">
        <v>409</v>
      </c>
      <c r="C62" s="302" t="s">
        <v>589</v>
      </c>
      <c r="D62" s="317"/>
      <c r="E62" s="329"/>
      <c r="F62" s="317"/>
    </row>
    <row r="63" spans="1:6" ht="32.25" customHeight="1">
      <c r="A63" s="324"/>
      <c r="B63" s="326" t="s">
        <v>410</v>
      </c>
      <c r="C63" s="351" t="s">
        <v>590</v>
      </c>
      <c r="D63" s="320"/>
      <c r="E63" s="327"/>
      <c r="F63" s="320"/>
    </row>
    <row r="64" spans="1:6" ht="21">
      <c r="A64" s="322">
        <v>2.8</v>
      </c>
      <c r="B64" s="1416" t="s">
        <v>202</v>
      </c>
      <c r="C64" s="1416"/>
      <c r="D64" s="387" t="s">
        <v>591</v>
      </c>
      <c r="E64" s="388" t="s">
        <v>593</v>
      </c>
      <c r="F64" s="389" t="s">
        <v>592</v>
      </c>
    </row>
    <row r="65" spans="1:6" ht="20.25" customHeight="1">
      <c r="A65" s="133"/>
      <c r="B65" s="305" t="s">
        <v>594</v>
      </c>
      <c r="C65" s="302" t="s">
        <v>599</v>
      </c>
      <c r="D65" s="317"/>
      <c r="E65" s="329"/>
      <c r="F65" s="317"/>
    </row>
    <row r="66" spans="1:6" ht="21">
      <c r="A66" s="133"/>
      <c r="B66" s="305" t="s">
        <v>595</v>
      </c>
      <c r="C66" s="302" t="s">
        <v>600</v>
      </c>
      <c r="D66" s="317"/>
      <c r="E66" s="329"/>
      <c r="F66" s="317"/>
    </row>
    <row r="67" spans="1:6" ht="20.25" customHeight="1">
      <c r="A67" s="133"/>
      <c r="B67" s="305" t="s">
        <v>596</v>
      </c>
      <c r="C67" s="302" t="s">
        <v>601</v>
      </c>
      <c r="D67" s="317"/>
      <c r="E67" s="329"/>
      <c r="F67" s="317"/>
    </row>
    <row r="68" spans="1:6" ht="42">
      <c r="A68" s="133"/>
      <c r="B68" s="305" t="s">
        <v>597</v>
      </c>
      <c r="C68" s="307" t="s">
        <v>602</v>
      </c>
      <c r="D68" s="317"/>
      <c r="E68" s="329"/>
      <c r="F68" s="317"/>
    </row>
    <row r="69" spans="1:6" ht="35.25" customHeight="1">
      <c r="A69" s="323"/>
      <c r="B69" s="309" t="s">
        <v>598</v>
      </c>
      <c r="C69" s="386" t="s">
        <v>603</v>
      </c>
      <c r="D69" s="318"/>
      <c r="E69" s="310"/>
      <c r="F69" s="318"/>
    </row>
    <row r="70" spans="1:6" ht="21">
      <c r="A70" s="133">
        <v>2.9</v>
      </c>
      <c r="B70" s="1414" t="s">
        <v>203</v>
      </c>
      <c r="C70" s="1415"/>
      <c r="D70" s="319" t="s">
        <v>604</v>
      </c>
      <c r="E70" s="319" t="s">
        <v>605</v>
      </c>
      <c r="F70" s="348" t="s">
        <v>204</v>
      </c>
    </row>
    <row r="71" spans="1:6" ht="42">
      <c r="A71" s="133"/>
      <c r="B71" s="414"/>
      <c r="C71" s="370" t="s">
        <v>607</v>
      </c>
      <c r="D71" s="319"/>
      <c r="E71" s="319"/>
      <c r="F71" s="348"/>
    </row>
    <row r="72" spans="1:6" ht="42">
      <c r="A72" s="323"/>
      <c r="B72" s="413"/>
      <c r="C72" s="371" t="s">
        <v>606</v>
      </c>
      <c r="D72" s="349"/>
      <c r="E72" s="349"/>
      <c r="F72" s="350"/>
    </row>
    <row r="73" spans="1:6" ht="21">
      <c r="A73" s="352">
        <v>2.1</v>
      </c>
      <c r="B73" s="1413" t="s">
        <v>205</v>
      </c>
      <c r="C73" s="1413"/>
      <c r="D73" s="356" t="s">
        <v>486</v>
      </c>
      <c r="E73" s="311" t="s">
        <v>487</v>
      </c>
      <c r="F73" s="341">
        <v>100</v>
      </c>
    </row>
    <row r="74" spans="1:6" ht="66" customHeight="1">
      <c r="A74" s="353"/>
      <c r="B74" s="414"/>
      <c r="C74" s="363" t="s">
        <v>488</v>
      </c>
      <c r="D74" s="367"/>
      <c r="E74" s="367"/>
      <c r="F74" s="357"/>
    </row>
    <row r="75" spans="1:6" ht="21">
      <c r="A75" s="354"/>
      <c r="B75" s="413"/>
      <c r="C75" s="368" t="s">
        <v>489</v>
      </c>
      <c r="D75" s="369"/>
      <c r="E75" s="369"/>
      <c r="F75" s="358"/>
    </row>
    <row r="76" spans="1:6" ht="115.5" customHeight="1">
      <c r="A76" s="344">
        <v>2.11</v>
      </c>
      <c r="B76" s="1411" t="s">
        <v>206</v>
      </c>
      <c r="C76" s="1412"/>
      <c r="D76" s="390" t="s">
        <v>490</v>
      </c>
      <c r="E76" s="390" t="s">
        <v>491</v>
      </c>
      <c r="F76" s="391" t="s">
        <v>207</v>
      </c>
    </row>
    <row r="77" spans="1:6" ht="21">
      <c r="A77" s="322">
        <v>2.12</v>
      </c>
      <c r="B77" s="1371" t="s">
        <v>208</v>
      </c>
      <c r="C77" s="1401"/>
      <c r="D77" s="444" t="s">
        <v>495</v>
      </c>
      <c r="E77" s="445" t="s">
        <v>496</v>
      </c>
      <c r="F77" s="1056" t="s">
        <v>209</v>
      </c>
    </row>
    <row r="78" spans="1:6" ht="21" customHeight="1">
      <c r="A78" s="133"/>
      <c r="B78" s="1437" t="s">
        <v>497</v>
      </c>
      <c r="C78" s="1437"/>
      <c r="D78" s="317"/>
      <c r="E78" s="317"/>
      <c r="F78" s="1304"/>
    </row>
    <row r="79" spans="1:6" ht="41.25" customHeight="1">
      <c r="A79" s="133"/>
      <c r="B79" s="416"/>
      <c r="C79" s="363" t="s">
        <v>492</v>
      </c>
      <c r="D79" s="367"/>
      <c r="E79" s="364"/>
      <c r="F79" s="1304"/>
    </row>
    <row r="80" spans="1:6" ht="21" customHeight="1">
      <c r="A80" s="133"/>
      <c r="B80" s="416"/>
      <c r="C80" s="366" t="s">
        <v>493</v>
      </c>
      <c r="D80" s="365"/>
      <c r="E80" s="365"/>
      <c r="F80" s="1304"/>
    </row>
    <row r="81" spans="1:6" ht="18.75" customHeight="1">
      <c r="A81" s="133"/>
      <c r="B81" s="1413" t="s">
        <v>498</v>
      </c>
      <c r="C81" s="1413"/>
      <c r="D81" s="317"/>
      <c r="E81" s="317"/>
      <c r="F81" s="1304"/>
    </row>
    <row r="82" spans="1:6" ht="39.75" customHeight="1">
      <c r="A82" s="133"/>
      <c r="B82" s="414"/>
      <c r="C82" s="363" t="s">
        <v>494</v>
      </c>
      <c r="D82" s="367"/>
      <c r="E82" s="367"/>
      <c r="F82" s="1304"/>
    </row>
    <row r="83" spans="1:6" ht="22.5" customHeight="1">
      <c r="A83" s="323"/>
      <c r="B83" s="413"/>
      <c r="C83" s="392" t="s">
        <v>493</v>
      </c>
      <c r="D83" s="393"/>
      <c r="E83" s="393"/>
      <c r="F83" s="1027"/>
    </row>
    <row r="84" spans="1:6" ht="41.25" customHeight="1">
      <c r="A84" s="338">
        <v>2.13</v>
      </c>
      <c r="B84" s="1400" t="s">
        <v>210</v>
      </c>
      <c r="C84" s="1400"/>
      <c r="D84" s="355" t="s">
        <v>499</v>
      </c>
      <c r="E84" s="356" t="s">
        <v>500</v>
      </c>
      <c r="F84" s="394" t="s">
        <v>211</v>
      </c>
    </row>
    <row r="85" spans="1:6" ht="22.5" customHeight="1">
      <c r="A85" s="133"/>
      <c r="B85" s="414"/>
      <c r="C85" s="378" t="s">
        <v>510</v>
      </c>
      <c r="D85" s="367"/>
      <c r="E85" s="367"/>
      <c r="F85" s="317"/>
    </row>
    <row r="86" spans="1:6" ht="27.75" customHeight="1">
      <c r="A86" s="133"/>
      <c r="B86" s="414"/>
      <c r="C86" s="377" t="s">
        <v>506</v>
      </c>
      <c r="D86" s="333"/>
      <c r="E86" s="365"/>
      <c r="F86" s="317"/>
    </row>
    <row r="87" spans="1:6" ht="21">
      <c r="A87" s="338">
        <v>2.14</v>
      </c>
      <c r="B87" s="1398" t="s">
        <v>212</v>
      </c>
      <c r="C87" s="1398"/>
      <c r="D87" s="356" t="s">
        <v>604</v>
      </c>
      <c r="E87" s="372" t="s">
        <v>605</v>
      </c>
      <c r="F87" s="356" t="s">
        <v>503</v>
      </c>
    </row>
    <row r="88" spans="1:6" ht="21">
      <c r="A88" s="133"/>
      <c r="B88" s="417"/>
      <c r="C88" s="373" t="s">
        <v>501</v>
      </c>
      <c r="D88" s="317"/>
      <c r="F88" s="317"/>
    </row>
    <row r="89" spans="1:6" ht="21">
      <c r="A89" s="323"/>
      <c r="B89" s="418"/>
      <c r="C89" s="374" t="s">
        <v>502</v>
      </c>
      <c r="D89" s="318"/>
      <c r="E89" s="310"/>
      <c r="F89" s="318"/>
    </row>
    <row r="90" spans="1:6" ht="40.5" customHeight="1">
      <c r="A90" s="362">
        <v>2.15</v>
      </c>
      <c r="B90" s="1438" t="s">
        <v>213</v>
      </c>
      <c r="C90" s="1438"/>
      <c r="D90" s="375" t="s">
        <v>504</v>
      </c>
      <c r="E90" s="376" t="s">
        <v>270</v>
      </c>
      <c r="F90" s="375" t="s">
        <v>505</v>
      </c>
    </row>
    <row r="91" spans="1:6" ht="24" customHeight="1">
      <c r="A91" s="323">
        <v>2.16</v>
      </c>
      <c r="B91" s="1439" t="s">
        <v>214</v>
      </c>
      <c r="C91" s="1440"/>
      <c r="D91" s="449" t="s">
        <v>507</v>
      </c>
      <c r="E91" s="450" t="s">
        <v>508</v>
      </c>
      <c r="F91" s="449" t="s">
        <v>509</v>
      </c>
    </row>
    <row r="92" spans="1:6" ht="21">
      <c r="A92" s="133">
        <v>2.17</v>
      </c>
      <c r="B92" s="1381" t="s">
        <v>215</v>
      </c>
      <c r="C92" s="1381"/>
      <c r="D92" s="319" t="s">
        <v>517</v>
      </c>
      <c r="E92" s="430" t="s">
        <v>518</v>
      </c>
      <c r="F92" s="359" t="s">
        <v>519</v>
      </c>
    </row>
    <row r="93" spans="1:6" ht="21">
      <c r="A93" s="133"/>
      <c r="B93" s="417"/>
      <c r="C93" s="380" t="s">
        <v>512</v>
      </c>
      <c r="D93" s="317"/>
      <c r="F93" s="317"/>
    </row>
    <row r="94" spans="1:6" ht="37.5" customHeight="1">
      <c r="A94" s="323"/>
      <c r="B94" s="418"/>
      <c r="C94" s="421" t="s">
        <v>511</v>
      </c>
      <c r="D94" s="318"/>
      <c r="E94" s="310"/>
      <c r="F94" s="318"/>
    </row>
    <row r="95" spans="1:6" ht="21">
      <c r="A95" s="133">
        <v>2.18</v>
      </c>
      <c r="B95" s="1381" t="s">
        <v>216</v>
      </c>
      <c r="C95" s="1436"/>
      <c r="D95" s="319" t="s">
        <v>515</v>
      </c>
      <c r="E95" s="311" t="s">
        <v>520</v>
      </c>
      <c r="F95" s="359" t="s">
        <v>516</v>
      </c>
    </row>
    <row r="96" spans="1:6" ht="21">
      <c r="A96" s="133"/>
      <c r="B96" s="417"/>
      <c r="C96" s="380" t="s">
        <v>513</v>
      </c>
      <c r="D96" s="317"/>
      <c r="F96" s="317"/>
    </row>
    <row r="97" spans="1:6" ht="21">
      <c r="A97" s="323"/>
      <c r="B97" s="418"/>
      <c r="C97" s="381" t="s">
        <v>514</v>
      </c>
      <c r="D97" s="318"/>
      <c r="E97" s="310"/>
      <c r="F97" s="318"/>
    </row>
    <row r="98" spans="1:6" ht="21" customHeight="1">
      <c r="A98" s="133">
        <v>2.19</v>
      </c>
      <c r="B98" s="1381" t="s">
        <v>217</v>
      </c>
      <c r="C98" s="1436"/>
      <c r="D98" s="419" t="s">
        <v>523</v>
      </c>
      <c r="E98" s="420" t="s">
        <v>524</v>
      </c>
      <c r="F98" s="357">
        <v>100</v>
      </c>
    </row>
    <row r="99" spans="1:6" ht="21">
      <c r="A99" s="133"/>
      <c r="B99" s="417"/>
      <c r="C99" s="380" t="s">
        <v>522</v>
      </c>
      <c r="D99" s="317"/>
      <c r="F99" s="317"/>
    </row>
    <row r="100" spans="1:6" ht="23.25" customHeight="1">
      <c r="A100" s="323"/>
      <c r="B100" s="418"/>
      <c r="C100" s="421" t="s">
        <v>521</v>
      </c>
      <c r="D100" s="318"/>
      <c r="E100" s="310"/>
      <c r="F100" s="318"/>
    </row>
    <row r="101" spans="1:6" ht="21">
      <c r="A101" s="352">
        <v>2.2</v>
      </c>
      <c r="B101" s="1398" t="s">
        <v>218</v>
      </c>
      <c r="C101" s="1398"/>
      <c r="D101" s="356" t="s">
        <v>525</v>
      </c>
      <c r="E101" s="356" t="s">
        <v>526</v>
      </c>
      <c r="F101" s="379" t="s">
        <v>527</v>
      </c>
    </row>
    <row r="102" spans="1:6" ht="20.25" customHeight="1">
      <c r="A102" s="133"/>
      <c r="B102" s="305" t="s">
        <v>594</v>
      </c>
      <c r="C102" s="302" t="s">
        <v>530</v>
      </c>
      <c r="D102" s="317"/>
      <c r="E102" s="329"/>
      <c r="F102" s="317"/>
    </row>
    <row r="103" spans="1:6" ht="20.25" customHeight="1">
      <c r="A103" s="133"/>
      <c r="B103" s="305" t="s">
        <v>595</v>
      </c>
      <c r="C103" s="302" t="s">
        <v>531</v>
      </c>
      <c r="D103" s="317"/>
      <c r="E103" s="329"/>
      <c r="F103" s="317"/>
    </row>
    <row r="104" spans="1:6" ht="20.25" customHeight="1">
      <c r="A104" s="133"/>
      <c r="B104" s="305" t="s">
        <v>596</v>
      </c>
      <c r="C104" s="302" t="s">
        <v>532</v>
      </c>
      <c r="D104" s="317"/>
      <c r="E104" s="329"/>
      <c r="F104" s="317"/>
    </row>
    <row r="105" spans="1:6" ht="21.75" customHeight="1">
      <c r="A105" s="133"/>
      <c r="B105" s="305" t="s">
        <v>597</v>
      </c>
      <c r="C105" s="302" t="s">
        <v>533</v>
      </c>
      <c r="D105" s="317"/>
      <c r="E105" s="329"/>
      <c r="F105" s="317"/>
    </row>
    <row r="106" spans="1:6" ht="22.5" customHeight="1">
      <c r="A106" s="133"/>
      <c r="B106" s="305" t="s">
        <v>598</v>
      </c>
      <c r="C106" s="302" t="s">
        <v>534</v>
      </c>
      <c r="D106" s="317"/>
      <c r="E106" s="329"/>
      <c r="F106" s="317"/>
    </row>
    <row r="107" spans="1:6" ht="22.5" customHeight="1">
      <c r="A107" s="133"/>
      <c r="B107" s="305" t="s">
        <v>528</v>
      </c>
      <c r="C107" s="302" t="s">
        <v>535</v>
      </c>
      <c r="D107" s="317"/>
      <c r="E107" s="329"/>
      <c r="F107" s="317"/>
    </row>
    <row r="108" spans="1:6" ht="21">
      <c r="A108" s="323"/>
      <c r="B108" s="309" t="s">
        <v>529</v>
      </c>
      <c r="C108" s="330" t="s">
        <v>536</v>
      </c>
      <c r="D108" s="318"/>
      <c r="E108" s="310"/>
      <c r="F108" s="318"/>
    </row>
    <row r="109" spans="1:6" ht="186" customHeight="1">
      <c r="A109" s="344">
        <v>2.21</v>
      </c>
      <c r="B109" s="1442" t="s">
        <v>219</v>
      </c>
      <c r="C109" s="1443"/>
      <c r="D109" s="390" t="s">
        <v>490</v>
      </c>
      <c r="E109" s="390" t="s">
        <v>491</v>
      </c>
      <c r="F109" s="396" t="s">
        <v>207</v>
      </c>
    </row>
    <row r="110" spans="1:6" ht="21" customHeight="1">
      <c r="A110" s="1367" t="s">
        <v>676</v>
      </c>
      <c r="B110" s="1368"/>
      <c r="C110" s="1368"/>
      <c r="D110" s="1368"/>
      <c r="E110" s="1368"/>
      <c r="F110" s="1369"/>
    </row>
    <row r="111" spans="1:6" ht="21">
      <c r="A111" s="322">
        <v>3.1</v>
      </c>
      <c r="B111" s="1444" t="s">
        <v>220</v>
      </c>
      <c r="C111" s="1444"/>
      <c r="D111" s="357" t="s">
        <v>11</v>
      </c>
      <c r="E111" s="303" t="s">
        <v>15</v>
      </c>
      <c r="F111" s="357" t="s">
        <v>18</v>
      </c>
    </row>
    <row r="112" spans="1:6" ht="23.25" customHeight="1">
      <c r="A112" s="133"/>
      <c r="B112" s="305" t="s">
        <v>403</v>
      </c>
      <c r="C112" s="302" t="s">
        <v>538</v>
      </c>
      <c r="D112" s="317"/>
      <c r="E112" s="329"/>
      <c r="F112" s="317"/>
    </row>
    <row r="113" spans="1:6" ht="23.25" customHeight="1">
      <c r="A113" s="133"/>
      <c r="B113" s="305" t="s">
        <v>405</v>
      </c>
      <c r="C113" s="302" t="s">
        <v>539</v>
      </c>
      <c r="D113" s="317"/>
      <c r="E113" s="329"/>
      <c r="F113" s="317"/>
    </row>
    <row r="114" spans="1:6" ht="23.25" customHeight="1">
      <c r="A114" s="133"/>
      <c r="B114" s="305" t="s">
        <v>407</v>
      </c>
      <c r="C114" s="302" t="s">
        <v>540</v>
      </c>
      <c r="D114" s="317"/>
      <c r="E114" s="329"/>
      <c r="F114" s="317"/>
    </row>
    <row r="115" spans="1:6" ht="23.25" customHeight="1">
      <c r="A115" s="133"/>
      <c r="B115" s="305" t="s">
        <v>409</v>
      </c>
      <c r="C115" s="302" t="s">
        <v>541</v>
      </c>
      <c r="D115" s="317"/>
      <c r="E115" s="329"/>
      <c r="F115" s="317"/>
    </row>
    <row r="116" spans="1:6" ht="23.25" customHeight="1">
      <c r="A116" s="133"/>
      <c r="B116" s="305" t="s">
        <v>410</v>
      </c>
      <c r="C116" s="302" t="s">
        <v>542</v>
      </c>
      <c r="D116" s="317"/>
      <c r="E116" s="329"/>
      <c r="F116" s="317"/>
    </row>
    <row r="117" spans="1:6" ht="23.25" customHeight="1">
      <c r="A117" s="133"/>
      <c r="B117" s="305" t="s">
        <v>411</v>
      </c>
      <c r="C117" s="302" t="s">
        <v>543</v>
      </c>
      <c r="D117" s="317"/>
      <c r="E117" s="329"/>
      <c r="F117" s="317"/>
    </row>
    <row r="118" spans="1:6" ht="23.25" customHeight="1">
      <c r="A118" s="133"/>
      <c r="B118" s="305" t="s">
        <v>412</v>
      </c>
      <c r="C118" s="302" t="s">
        <v>544</v>
      </c>
      <c r="D118" s="317"/>
      <c r="E118" s="329"/>
      <c r="F118" s="317"/>
    </row>
    <row r="119" spans="1:6" ht="23.25" customHeight="1">
      <c r="A119" s="323"/>
      <c r="B119" s="309" t="s">
        <v>537</v>
      </c>
      <c r="C119" s="302" t="s">
        <v>545</v>
      </c>
      <c r="D119" s="318"/>
      <c r="E119" s="310"/>
      <c r="F119" s="318"/>
    </row>
    <row r="120" spans="1:6" ht="21">
      <c r="A120" s="338">
        <v>3.2</v>
      </c>
      <c r="B120" s="1445" t="s">
        <v>221</v>
      </c>
      <c r="C120" s="1445"/>
      <c r="D120" s="357" t="s">
        <v>12</v>
      </c>
      <c r="E120" s="303" t="s">
        <v>13</v>
      </c>
      <c r="F120" s="357" t="s">
        <v>14</v>
      </c>
    </row>
    <row r="121" spans="1:6" ht="42">
      <c r="A121" s="133"/>
      <c r="B121" s="305" t="s">
        <v>403</v>
      </c>
      <c r="C121" s="307" t="s">
        <v>546</v>
      </c>
      <c r="D121" s="317"/>
      <c r="E121" s="329"/>
      <c r="F121" s="317"/>
    </row>
    <row r="122" spans="1:6" ht="63">
      <c r="A122" s="133"/>
      <c r="B122" s="305" t="s">
        <v>405</v>
      </c>
      <c r="C122" s="307" t="s">
        <v>547</v>
      </c>
      <c r="D122" s="317"/>
      <c r="E122" s="329"/>
      <c r="F122" s="317"/>
    </row>
    <row r="123" spans="1:6" ht="42">
      <c r="A123" s="133"/>
      <c r="B123" s="305" t="s">
        <v>407</v>
      </c>
      <c r="C123" s="307" t="s">
        <v>548</v>
      </c>
      <c r="D123" s="317"/>
      <c r="E123" s="329"/>
      <c r="F123" s="317"/>
    </row>
    <row r="124" spans="1:6" ht="23.25" customHeight="1">
      <c r="A124" s="133"/>
      <c r="B124" s="305" t="s">
        <v>409</v>
      </c>
      <c r="C124" s="307" t="s">
        <v>549</v>
      </c>
      <c r="D124" s="317"/>
      <c r="E124" s="329"/>
      <c r="F124" s="317"/>
    </row>
    <row r="125" spans="1:6" ht="21.75" customHeight="1">
      <c r="A125" s="338">
        <v>3.3</v>
      </c>
      <c r="B125" s="1398" t="s">
        <v>222</v>
      </c>
      <c r="C125" s="1398"/>
      <c r="D125" s="355" t="s">
        <v>517</v>
      </c>
      <c r="E125" s="355" t="s">
        <v>518</v>
      </c>
      <c r="F125" s="397" t="s">
        <v>223</v>
      </c>
    </row>
    <row r="126" spans="1:6" ht="21">
      <c r="A126" s="133"/>
      <c r="B126" s="417"/>
      <c r="C126" s="422" t="s">
        <v>224</v>
      </c>
      <c r="D126" s="317"/>
      <c r="F126" s="317"/>
    </row>
    <row r="127" spans="1:6" ht="23.25" customHeight="1">
      <c r="A127" s="324"/>
      <c r="B127" s="423"/>
      <c r="C127" s="327" t="s">
        <v>550</v>
      </c>
      <c r="D127" s="320"/>
      <c r="E127" s="327"/>
      <c r="F127" s="320"/>
    </row>
    <row r="128" spans="1:6" ht="21" customHeight="1">
      <c r="A128" s="1367" t="s">
        <v>677</v>
      </c>
      <c r="B128" s="1368"/>
      <c r="C128" s="1368"/>
      <c r="D128" s="1368"/>
      <c r="E128" s="1368"/>
      <c r="F128" s="1369"/>
    </row>
    <row r="129" spans="1:6" ht="21">
      <c r="A129" s="322">
        <v>4.1</v>
      </c>
      <c r="B129" s="1366" t="s">
        <v>225</v>
      </c>
      <c r="C129" s="1366"/>
      <c r="D129" s="424" t="s">
        <v>557</v>
      </c>
      <c r="E129" s="424" t="s">
        <v>526</v>
      </c>
      <c r="F129" s="425" t="s">
        <v>527</v>
      </c>
    </row>
    <row r="130" spans="1:6" ht="20.25" customHeight="1">
      <c r="A130" s="133"/>
      <c r="B130" s="305" t="s">
        <v>594</v>
      </c>
      <c r="C130" s="307" t="s">
        <v>551</v>
      </c>
      <c r="D130" s="317"/>
      <c r="E130" s="329"/>
      <c r="F130" s="317"/>
    </row>
    <row r="131" spans="1:6" ht="21.75" customHeight="1">
      <c r="A131" s="133"/>
      <c r="B131" s="305" t="s">
        <v>595</v>
      </c>
      <c r="C131" s="307" t="s">
        <v>552</v>
      </c>
      <c r="D131" s="317"/>
      <c r="E131" s="329"/>
      <c r="F131" s="317"/>
    </row>
    <row r="132" spans="1:6" ht="20.25" customHeight="1">
      <c r="A132" s="133"/>
      <c r="B132" s="305" t="s">
        <v>596</v>
      </c>
      <c r="C132" s="307" t="s">
        <v>553</v>
      </c>
      <c r="D132" s="317"/>
      <c r="E132" s="329"/>
      <c r="F132" s="317"/>
    </row>
    <row r="133" spans="1:6" ht="21.75" customHeight="1">
      <c r="A133" s="133"/>
      <c r="B133" s="305" t="s">
        <v>597</v>
      </c>
      <c r="C133" s="307" t="s">
        <v>554</v>
      </c>
      <c r="D133" s="317"/>
      <c r="E133" s="329"/>
      <c r="F133" s="317"/>
    </row>
    <row r="134" spans="1:6" ht="22.5" customHeight="1">
      <c r="A134" s="133"/>
      <c r="B134" s="305" t="s">
        <v>598</v>
      </c>
      <c r="C134" s="307" t="s">
        <v>555</v>
      </c>
      <c r="D134" s="317"/>
      <c r="E134" s="329"/>
      <c r="F134" s="317"/>
    </row>
    <row r="135" spans="1:6" ht="22.5" customHeight="1">
      <c r="A135" s="323"/>
      <c r="B135" s="309" t="s">
        <v>528</v>
      </c>
      <c r="C135" s="313" t="s">
        <v>556</v>
      </c>
      <c r="D135" s="318"/>
      <c r="E135" s="310"/>
      <c r="F135" s="318"/>
    </row>
    <row r="136" spans="1:6" ht="21" customHeight="1">
      <c r="A136" s="338">
        <v>4.2</v>
      </c>
      <c r="B136" s="1380" t="s">
        <v>226</v>
      </c>
      <c r="C136" s="1380"/>
      <c r="D136" s="426" t="s">
        <v>557</v>
      </c>
      <c r="E136" s="426" t="s">
        <v>558</v>
      </c>
      <c r="F136" s="427" t="s">
        <v>559</v>
      </c>
    </row>
    <row r="137" spans="1:6" ht="20.25" customHeight="1">
      <c r="A137" s="133"/>
      <c r="B137" s="305" t="s">
        <v>594</v>
      </c>
      <c r="C137" s="307" t="s">
        <v>560</v>
      </c>
      <c r="D137" s="317"/>
      <c r="E137" s="329"/>
      <c r="F137" s="317"/>
    </row>
    <row r="138" spans="1:6" ht="42">
      <c r="A138" s="133"/>
      <c r="B138" s="305" t="s">
        <v>595</v>
      </c>
      <c r="C138" s="307" t="s">
        <v>561</v>
      </c>
      <c r="D138" s="317"/>
      <c r="E138" s="329"/>
      <c r="F138" s="317"/>
    </row>
    <row r="139" spans="1:6" ht="20.25" customHeight="1">
      <c r="A139" s="133"/>
      <c r="B139" s="305" t="s">
        <v>596</v>
      </c>
      <c r="C139" s="307" t="s">
        <v>562</v>
      </c>
      <c r="D139" s="317"/>
      <c r="E139" s="329"/>
      <c r="F139" s="317"/>
    </row>
    <row r="140" spans="1:6" ht="21.75" customHeight="1">
      <c r="A140" s="133"/>
      <c r="B140" s="305" t="s">
        <v>597</v>
      </c>
      <c r="C140" s="307" t="s">
        <v>563</v>
      </c>
      <c r="D140" s="317"/>
      <c r="E140" s="329"/>
      <c r="F140" s="317"/>
    </row>
    <row r="141" spans="1:6" ht="42">
      <c r="A141" s="323"/>
      <c r="B141" s="309" t="s">
        <v>598</v>
      </c>
      <c r="C141" s="313" t="s">
        <v>564</v>
      </c>
      <c r="D141" s="317"/>
      <c r="E141" s="329"/>
      <c r="F141" s="317"/>
    </row>
    <row r="142" spans="1:6" ht="40.5" customHeight="1">
      <c r="A142" s="133">
        <v>4.3</v>
      </c>
      <c r="B142" s="1380" t="s">
        <v>227</v>
      </c>
      <c r="C142" s="1380"/>
      <c r="D142" s="428" t="s">
        <v>567</v>
      </c>
      <c r="E142" s="399" t="s">
        <v>568</v>
      </c>
      <c r="F142" s="428" t="s">
        <v>569</v>
      </c>
    </row>
    <row r="143" spans="1:6" ht="21">
      <c r="A143" s="133"/>
      <c r="B143" s="417"/>
      <c r="C143" s="314" t="s">
        <v>565</v>
      </c>
      <c r="D143" s="317"/>
      <c r="F143" s="317"/>
    </row>
    <row r="144" spans="1:6" ht="53.25" customHeight="1">
      <c r="A144" s="324"/>
      <c r="B144" s="423"/>
      <c r="C144" s="351" t="s">
        <v>566</v>
      </c>
      <c r="D144" s="320"/>
      <c r="E144" s="327"/>
      <c r="F144" s="320"/>
    </row>
    <row r="145" spans="1:6" ht="43.5" customHeight="1">
      <c r="A145" s="322">
        <v>4.4</v>
      </c>
      <c r="B145" s="1366" t="s">
        <v>228</v>
      </c>
      <c r="C145" s="1366"/>
      <c r="D145" s="447" t="s">
        <v>570</v>
      </c>
      <c r="E145" s="447" t="s">
        <v>571</v>
      </c>
      <c r="F145" s="447" t="s">
        <v>572</v>
      </c>
    </row>
    <row r="146" spans="1:6" ht="20.25" customHeight="1">
      <c r="A146" s="133"/>
      <c r="B146" s="1390" t="s">
        <v>278</v>
      </c>
      <c r="C146" s="1391"/>
      <c r="D146" s="317"/>
      <c r="E146" s="329"/>
      <c r="F146" s="317"/>
    </row>
    <row r="147" spans="1:6" ht="21">
      <c r="A147" s="323"/>
      <c r="B147" s="418"/>
      <c r="C147" s="429" t="s">
        <v>566</v>
      </c>
      <c r="D147" s="317"/>
      <c r="E147" s="329"/>
      <c r="F147" s="317"/>
    </row>
    <row r="148" spans="1:6" ht="42" customHeight="1">
      <c r="A148" s="338">
        <v>4.5</v>
      </c>
      <c r="B148" s="1380" t="s">
        <v>230</v>
      </c>
      <c r="C148" s="1380"/>
      <c r="D148" s="400" t="s">
        <v>574</v>
      </c>
      <c r="E148" s="400" t="s">
        <v>575</v>
      </c>
      <c r="F148" s="400" t="s">
        <v>576</v>
      </c>
    </row>
    <row r="149" spans="1:6" ht="20.25" customHeight="1">
      <c r="A149" s="133"/>
      <c r="B149" s="417"/>
      <c r="C149" s="385" t="s">
        <v>573</v>
      </c>
      <c r="D149" s="317"/>
      <c r="F149" s="317"/>
    </row>
    <row r="150" spans="1:6" ht="17.25" customHeight="1">
      <c r="A150" s="323"/>
      <c r="B150" s="418"/>
      <c r="C150" s="429" t="s">
        <v>281</v>
      </c>
      <c r="D150" s="318"/>
      <c r="E150" s="310"/>
      <c r="F150" s="318"/>
    </row>
    <row r="151" spans="1:6" ht="40.5" customHeight="1">
      <c r="A151" s="338">
        <v>4.6</v>
      </c>
      <c r="B151" s="1379" t="s">
        <v>231</v>
      </c>
      <c r="C151" s="1379"/>
      <c r="D151" s="379" t="s">
        <v>580</v>
      </c>
      <c r="E151" s="360" t="s">
        <v>581</v>
      </c>
      <c r="F151" s="400" t="s">
        <v>582</v>
      </c>
    </row>
    <row r="152" spans="1:6" ht="19.5" customHeight="1">
      <c r="A152" s="133"/>
      <c r="B152" s="417"/>
      <c r="C152" s="385" t="s">
        <v>577</v>
      </c>
      <c r="D152" s="317"/>
      <c r="F152" s="317"/>
    </row>
    <row r="153" spans="1:6" ht="18.75" customHeight="1">
      <c r="A153" s="323"/>
      <c r="B153" s="418"/>
      <c r="C153" s="401" t="s">
        <v>282</v>
      </c>
      <c r="D153" s="318"/>
      <c r="E153" s="310"/>
      <c r="F153" s="318"/>
    </row>
    <row r="154" spans="1:6" ht="39.75" customHeight="1">
      <c r="A154" s="362">
        <v>4.7</v>
      </c>
      <c r="B154" s="1438" t="s">
        <v>232</v>
      </c>
      <c r="C154" s="1438"/>
      <c r="D154" s="361" t="s">
        <v>271</v>
      </c>
      <c r="E154" s="402" t="s">
        <v>578</v>
      </c>
      <c r="F154" s="403" t="s">
        <v>579</v>
      </c>
    </row>
    <row r="155" spans="1:6" ht="37.5" customHeight="1">
      <c r="A155" s="338">
        <v>4.8</v>
      </c>
      <c r="B155" s="1372" t="s">
        <v>279</v>
      </c>
      <c r="C155" s="1373"/>
      <c r="D155" s="379" t="s">
        <v>448</v>
      </c>
      <c r="E155" s="456" t="s">
        <v>449</v>
      </c>
      <c r="F155" s="451" t="s">
        <v>450</v>
      </c>
    </row>
    <row r="156" spans="1:6" ht="19.5" customHeight="1">
      <c r="A156" s="133"/>
      <c r="B156" s="417"/>
      <c r="C156" s="332" t="s">
        <v>285</v>
      </c>
      <c r="D156" s="317"/>
      <c r="E156" s="329"/>
      <c r="F156" s="317"/>
    </row>
    <row r="157" spans="1:6" ht="18.75" customHeight="1">
      <c r="A157" s="323"/>
      <c r="B157" s="418"/>
      <c r="C157" s="457" t="s">
        <v>287</v>
      </c>
      <c r="D157" s="318"/>
      <c r="E157" s="310"/>
      <c r="F157" s="318"/>
    </row>
    <row r="158" spans="1:6" ht="39" customHeight="1">
      <c r="A158" s="338">
        <v>4.9</v>
      </c>
      <c r="B158" s="1372" t="s">
        <v>272</v>
      </c>
      <c r="C158" s="1373"/>
      <c r="D158" s="379" t="s">
        <v>451</v>
      </c>
      <c r="E158" s="456" t="s">
        <v>452</v>
      </c>
      <c r="F158" s="451" t="s">
        <v>453</v>
      </c>
    </row>
    <row r="159" spans="1:6" ht="19.5" customHeight="1">
      <c r="A159" s="133"/>
      <c r="B159" s="417"/>
      <c r="C159" s="332" t="s">
        <v>286</v>
      </c>
      <c r="D159" s="317"/>
      <c r="E159" s="329"/>
      <c r="F159" s="317"/>
    </row>
    <row r="160" spans="1:6" s="327" customFormat="1" ht="48" customHeight="1">
      <c r="A160" s="324"/>
      <c r="B160" s="423"/>
      <c r="C160" s="458" t="s">
        <v>287</v>
      </c>
      <c r="D160" s="320"/>
      <c r="F160" s="320"/>
    </row>
    <row r="161" spans="1:6" s="436" customFormat="1" ht="40.5" customHeight="1">
      <c r="A161" s="440">
        <v>4.1</v>
      </c>
      <c r="B161" s="1401" t="s">
        <v>273</v>
      </c>
      <c r="C161" s="1056"/>
      <c r="D161" s="316" t="s">
        <v>454</v>
      </c>
      <c r="E161" s="316" t="s">
        <v>455</v>
      </c>
      <c r="F161" s="316" t="s">
        <v>458</v>
      </c>
    </row>
    <row r="162" spans="1:6" ht="19.5" customHeight="1">
      <c r="A162" s="133"/>
      <c r="B162" s="417"/>
      <c r="C162" s="332" t="s">
        <v>288</v>
      </c>
      <c r="D162" s="317"/>
      <c r="E162" s="329"/>
      <c r="F162" s="317"/>
    </row>
    <row r="163" spans="1:6" ht="18.75" customHeight="1">
      <c r="A163" s="323"/>
      <c r="B163" s="418"/>
      <c r="C163" s="457" t="s">
        <v>287</v>
      </c>
      <c r="D163" s="318"/>
      <c r="E163" s="310"/>
      <c r="F163" s="318"/>
    </row>
    <row r="164" spans="1:6" ht="40.5" customHeight="1">
      <c r="A164" s="338">
        <v>4.11</v>
      </c>
      <c r="B164" s="1372" t="s">
        <v>274</v>
      </c>
      <c r="C164" s="1448"/>
      <c r="D164" s="451" t="s">
        <v>456</v>
      </c>
      <c r="E164" s="451" t="s">
        <v>457</v>
      </c>
      <c r="F164" s="451" t="s">
        <v>572</v>
      </c>
    </row>
    <row r="165" spans="1:6" ht="19.5" customHeight="1">
      <c r="A165" s="133"/>
      <c r="B165" s="417"/>
      <c r="C165" s="332" t="s">
        <v>289</v>
      </c>
      <c r="D165" s="317"/>
      <c r="E165" s="329"/>
      <c r="F165" s="317"/>
    </row>
    <row r="166" spans="1:6" ht="18.75" customHeight="1">
      <c r="A166" s="323"/>
      <c r="B166" s="418"/>
      <c r="C166" s="457" t="s">
        <v>287</v>
      </c>
      <c r="D166" s="318"/>
      <c r="E166" s="310"/>
      <c r="F166" s="318"/>
    </row>
    <row r="167" spans="1:6" ht="43.5" customHeight="1">
      <c r="A167" s="338">
        <v>4.12</v>
      </c>
      <c r="B167" s="1372" t="s">
        <v>233</v>
      </c>
      <c r="C167" s="1372"/>
      <c r="D167" s="451" t="s">
        <v>517</v>
      </c>
      <c r="E167" s="451" t="s">
        <v>518</v>
      </c>
      <c r="F167" s="451" t="s">
        <v>519</v>
      </c>
    </row>
    <row r="168" spans="1:6" ht="19.5" customHeight="1">
      <c r="A168" s="133"/>
      <c r="B168" s="417"/>
      <c r="C168" s="332" t="s">
        <v>290</v>
      </c>
      <c r="D168" s="317"/>
      <c r="E168" s="329"/>
      <c r="F168" s="317"/>
    </row>
    <row r="169" spans="1:6" ht="266.25" customHeight="1">
      <c r="A169" s="324"/>
      <c r="B169" s="423"/>
      <c r="C169" s="458" t="s">
        <v>291</v>
      </c>
      <c r="D169" s="320"/>
      <c r="E169" s="327"/>
      <c r="F169" s="320"/>
    </row>
    <row r="170" spans="1:6" ht="21" customHeight="1">
      <c r="A170" s="1367" t="s">
        <v>2</v>
      </c>
      <c r="B170" s="1368"/>
      <c r="C170" s="1368"/>
      <c r="D170" s="1368"/>
      <c r="E170" s="1368"/>
      <c r="F170" s="1369"/>
    </row>
    <row r="171" spans="1:6" ht="21">
      <c r="A171" s="322">
        <v>5.1</v>
      </c>
      <c r="B171" s="1449" t="s">
        <v>234</v>
      </c>
      <c r="C171" s="1449"/>
      <c r="D171" s="387" t="s">
        <v>229</v>
      </c>
      <c r="E171" s="406" t="s">
        <v>5</v>
      </c>
      <c r="F171" s="387" t="s">
        <v>6</v>
      </c>
    </row>
    <row r="172" spans="1:6" ht="23.25" customHeight="1">
      <c r="A172" s="133"/>
      <c r="B172" s="305" t="s">
        <v>403</v>
      </c>
      <c r="C172" s="302" t="s">
        <v>459</v>
      </c>
      <c r="D172" s="317"/>
      <c r="E172" s="329"/>
      <c r="F172" s="317"/>
    </row>
    <row r="173" spans="1:6" ht="23.25" customHeight="1">
      <c r="A173" s="133"/>
      <c r="B173" s="305" t="s">
        <v>405</v>
      </c>
      <c r="C173" s="302" t="s">
        <v>460</v>
      </c>
      <c r="D173" s="317"/>
      <c r="E173" s="329"/>
      <c r="F173" s="317"/>
    </row>
    <row r="174" spans="1:6" ht="23.25" customHeight="1">
      <c r="A174" s="133"/>
      <c r="B174" s="305" t="s">
        <v>407</v>
      </c>
      <c r="C174" s="302" t="s">
        <v>461</v>
      </c>
      <c r="D174" s="317"/>
      <c r="E174" s="329"/>
      <c r="F174" s="317"/>
    </row>
    <row r="175" spans="1:6" ht="23.25" customHeight="1">
      <c r="A175" s="133"/>
      <c r="B175" s="305" t="s">
        <v>409</v>
      </c>
      <c r="C175" s="302" t="s">
        <v>462</v>
      </c>
      <c r="D175" s="317"/>
      <c r="E175" s="329"/>
      <c r="F175" s="317"/>
    </row>
    <row r="176" spans="1:6" ht="23.25" customHeight="1">
      <c r="A176" s="133"/>
      <c r="B176" s="305" t="s">
        <v>410</v>
      </c>
      <c r="C176" s="302" t="s">
        <v>463</v>
      </c>
      <c r="D176" s="317"/>
      <c r="E176" s="329"/>
      <c r="F176" s="317"/>
    </row>
    <row r="177" spans="1:6" ht="42">
      <c r="A177" s="133"/>
      <c r="B177" s="305" t="s">
        <v>411</v>
      </c>
      <c r="C177" s="307" t="s">
        <v>464</v>
      </c>
      <c r="D177" s="317"/>
      <c r="E177" s="329"/>
      <c r="F177" s="317"/>
    </row>
    <row r="178" spans="1:6" ht="42">
      <c r="A178" s="323"/>
      <c r="B178" s="309" t="s">
        <v>412</v>
      </c>
      <c r="C178" s="313" t="s">
        <v>465</v>
      </c>
      <c r="D178" s="318"/>
      <c r="E178" s="310"/>
      <c r="F178" s="318"/>
    </row>
    <row r="179" spans="1:6" ht="67.5" customHeight="1">
      <c r="A179" s="362">
        <v>5.2</v>
      </c>
      <c r="B179" s="1450" t="s">
        <v>192</v>
      </c>
      <c r="C179" s="1450"/>
      <c r="D179" s="375" t="s">
        <v>456</v>
      </c>
      <c r="E179" s="376" t="s">
        <v>466</v>
      </c>
      <c r="F179" s="361" t="s">
        <v>467</v>
      </c>
    </row>
    <row r="180" spans="1:6" ht="44.25" customHeight="1">
      <c r="A180" s="362">
        <v>5.3</v>
      </c>
      <c r="B180" s="1454" t="s">
        <v>193</v>
      </c>
      <c r="C180" s="1455"/>
      <c r="D180" s="375" t="s">
        <v>456</v>
      </c>
      <c r="E180" s="376" t="s">
        <v>457</v>
      </c>
      <c r="F180" s="361" t="s">
        <v>572</v>
      </c>
    </row>
    <row r="181" spans="1:6" ht="84">
      <c r="A181" s="338">
        <v>5.4</v>
      </c>
      <c r="B181" s="1456" t="s">
        <v>194</v>
      </c>
      <c r="C181" s="1456"/>
      <c r="D181" s="446" t="s">
        <v>468</v>
      </c>
      <c r="E181" s="452" t="s">
        <v>469</v>
      </c>
      <c r="F181" s="453" t="s">
        <v>191</v>
      </c>
    </row>
    <row r="182" spans="1:6" ht="21">
      <c r="A182" s="323"/>
      <c r="B182" s="1446" t="s">
        <v>260</v>
      </c>
      <c r="C182" s="1446"/>
      <c r="D182" s="1446"/>
      <c r="E182" s="1446"/>
      <c r="F182" s="1447"/>
    </row>
    <row r="183" spans="1:6" ht="21">
      <c r="A183" s="344">
        <v>5.5</v>
      </c>
      <c r="B183" s="1457" t="s">
        <v>235</v>
      </c>
      <c r="C183" s="1457"/>
      <c r="D183" s="1387" t="s">
        <v>470</v>
      </c>
      <c r="E183" s="1388"/>
      <c r="F183" s="1389"/>
    </row>
    <row r="184" spans="1:6" ht="43.5" customHeight="1">
      <c r="A184" s="322">
        <v>5.6</v>
      </c>
      <c r="B184" s="1371" t="s">
        <v>190</v>
      </c>
      <c r="C184" s="1371"/>
      <c r="D184" s="316" t="s">
        <v>20</v>
      </c>
      <c r="E184" s="366" t="s">
        <v>21</v>
      </c>
      <c r="F184" s="437" t="s">
        <v>22</v>
      </c>
    </row>
    <row r="185" spans="1:6" ht="23.25" customHeight="1">
      <c r="A185" s="133"/>
      <c r="B185" s="305" t="s">
        <v>403</v>
      </c>
      <c r="C185" s="302" t="s">
        <v>471</v>
      </c>
      <c r="D185" s="317"/>
      <c r="E185" s="329"/>
      <c r="F185" s="317"/>
    </row>
    <row r="186" spans="1:6" ht="23.25" customHeight="1">
      <c r="A186" s="133"/>
      <c r="B186" s="305" t="s">
        <v>405</v>
      </c>
      <c r="C186" s="302" t="s">
        <v>472</v>
      </c>
      <c r="D186" s="317"/>
      <c r="E186" s="329"/>
      <c r="F186" s="317"/>
    </row>
    <row r="187" spans="1:6" ht="23.25" customHeight="1">
      <c r="A187" s="133"/>
      <c r="B187" s="305" t="s">
        <v>407</v>
      </c>
      <c r="C187" s="302" t="s">
        <v>473</v>
      </c>
      <c r="D187" s="317"/>
      <c r="E187" s="329"/>
      <c r="F187" s="317"/>
    </row>
    <row r="188" spans="1:6" ht="23.25" customHeight="1">
      <c r="A188" s="133"/>
      <c r="B188" s="305" t="s">
        <v>409</v>
      </c>
      <c r="C188" s="307" t="s">
        <v>474</v>
      </c>
      <c r="D188" s="317"/>
      <c r="E188" s="329"/>
      <c r="F188" s="317"/>
    </row>
    <row r="189" spans="1:6" ht="23.25" customHeight="1">
      <c r="A189" s="323"/>
      <c r="B189" s="309" t="s">
        <v>410</v>
      </c>
      <c r="C189" s="310" t="s">
        <v>184</v>
      </c>
      <c r="D189" s="318"/>
      <c r="E189" s="310"/>
      <c r="F189" s="318"/>
    </row>
    <row r="190" spans="1:6" ht="324" customHeight="1">
      <c r="A190" s="344">
        <v>5.7</v>
      </c>
      <c r="B190" s="1393" t="s">
        <v>236</v>
      </c>
      <c r="C190" s="1393"/>
      <c r="D190" s="390" t="s">
        <v>475</v>
      </c>
      <c r="E190" s="395" t="s">
        <v>476</v>
      </c>
      <c r="F190" s="408" t="s">
        <v>477</v>
      </c>
    </row>
    <row r="191" spans="1:6" ht="21" customHeight="1">
      <c r="A191" s="1367" t="s">
        <v>678</v>
      </c>
      <c r="B191" s="1368"/>
      <c r="C191" s="1368"/>
      <c r="D191" s="1368"/>
      <c r="E191" s="1368"/>
      <c r="F191" s="1369"/>
    </row>
    <row r="192" spans="1:6" ht="21">
      <c r="A192" s="133">
        <v>6.1</v>
      </c>
      <c r="B192" s="1449" t="s">
        <v>237</v>
      </c>
      <c r="C192" s="1458"/>
      <c r="D192" s="387" t="s">
        <v>238</v>
      </c>
      <c r="E192" s="409">
        <v>3</v>
      </c>
      <c r="F192" s="387" t="s">
        <v>239</v>
      </c>
    </row>
    <row r="193" spans="1:6" ht="23.25" customHeight="1">
      <c r="A193" s="133"/>
      <c r="B193" s="305" t="s">
        <v>403</v>
      </c>
      <c r="C193" s="302" t="s">
        <v>183</v>
      </c>
      <c r="D193" s="317"/>
      <c r="E193" s="329"/>
      <c r="F193" s="317"/>
    </row>
    <row r="194" spans="1:6" ht="23.25" customHeight="1">
      <c r="A194" s="133"/>
      <c r="B194" s="305" t="s">
        <v>405</v>
      </c>
      <c r="C194" s="302" t="s">
        <v>185</v>
      </c>
      <c r="D194" s="317"/>
      <c r="E194" s="329"/>
      <c r="F194" s="317"/>
    </row>
    <row r="195" spans="1:6" ht="23.25" customHeight="1">
      <c r="A195" s="133"/>
      <c r="B195" s="305" t="s">
        <v>407</v>
      </c>
      <c r="C195" s="302" t="s">
        <v>186</v>
      </c>
      <c r="D195" s="317"/>
      <c r="E195" s="329"/>
      <c r="F195" s="317"/>
    </row>
    <row r="196" spans="1:6" ht="67.5" customHeight="1">
      <c r="A196" s="133"/>
      <c r="B196" s="305" t="s">
        <v>409</v>
      </c>
      <c r="C196" s="307" t="s">
        <v>187</v>
      </c>
      <c r="D196" s="317"/>
      <c r="E196" s="329"/>
      <c r="F196" s="317"/>
    </row>
    <row r="197" spans="1:6" ht="27" customHeight="1">
      <c r="A197" s="133"/>
      <c r="B197" s="305" t="s">
        <v>410</v>
      </c>
      <c r="C197" s="307" t="s">
        <v>188</v>
      </c>
      <c r="D197" s="317"/>
      <c r="E197" s="329"/>
      <c r="F197" s="317"/>
    </row>
    <row r="198" spans="1:6" ht="42">
      <c r="A198" s="323"/>
      <c r="B198" s="309" t="s">
        <v>411</v>
      </c>
      <c r="C198" s="313" t="s">
        <v>189</v>
      </c>
      <c r="D198" s="318"/>
      <c r="E198" s="310"/>
      <c r="F198" s="318"/>
    </row>
    <row r="199" spans="1:6" ht="21">
      <c r="A199" s="133">
        <v>6.2</v>
      </c>
      <c r="B199" s="1452" t="s">
        <v>240</v>
      </c>
      <c r="C199" s="1453"/>
      <c r="D199" s="319" t="s">
        <v>574</v>
      </c>
      <c r="E199" s="430" t="s">
        <v>575</v>
      </c>
      <c r="F199" s="321" t="s">
        <v>263</v>
      </c>
    </row>
    <row r="200" spans="1:6" ht="21">
      <c r="A200" s="133"/>
      <c r="B200" s="417"/>
      <c r="C200" s="314" t="s">
        <v>261</v>
      </c>
      <c r="D200" s="317"/>
      <c r="F200" s="317"/>
    </row>
    <row r="201" spans="1:6" ht="21">
      <c r="A201" s="323"/>
      <c r="B201" s="418"/>
      <c r="C201" s="303" t="s">
        <v>262</v>
      </c>
      <c r="D201" s="318"/>
      <c r="E201" s="310"/>
      <c r="F201" s="318"/>
    </row>
    <row r="202" spans="1:6" ht="21">
      <c r="A202" s="133">
        <v>6.3</v>
      </c>
      <c r="B202" s="1377" t="s">
        <v>241</v>
      </c>
      <c r="C202" s="1378"/>
      <c r="D202" s="319" t="s">
        <v>266</v>
      </c>
      <c r="E202" s="430" t="s">
        <v>267</v>
      </c>
      <c r="F202" s="321" t="s">
        <v>268</v>
      </c>
    </row>
    <row r="203" spans="1:6" ht="42">
      <c r="A203" s="133"/>
      <c r="B203" s="417"/>
      <c r="C203" s="370" t="s">
        <v>264</v>
      </c>
      <c r="D203" s="317"/>
      <c r="F203" s="317"/>
    </row>
    <row r="204" spans="1:6" ht="105" customHeight="1">
      <c r="A204" s="324"/>
      <c r="B204" s="423"/>
      <c r="C204" s="404" t="s">
        <v>265</v>
      </c>
      <c r="D204" s="320"/>
      <c r="E204" s="327"/>
      <c r="F204" s="320"/>
    </row>
    <row r="205" spans="1:6" ht="21" customHeight="1">
      <c r="A205" s="1367" t="s">
        <v>679</v>
      </c>
      <c r="B205" s="1368"/>
      <c r="C205" s="1368"/>
      <c r="D205" s="1368"/>
      <c r="E205" s="1368"/>
      <c r="F205" s="1369"/>
    </row>
    <row r="206" spans="1:6" ht="22.5" customHeight="1">
      <c r="A206" s="322">
        <v>7.1</v>
      </c>
      <c r="B206" s="1397" t="s">
        <v>242</v>
      </c>
      <c r="C206" s="1397"/>
      <c r="D206" s="424" t="s">
        <v>296</v>
      </c>
      <c r="E206" s="424" t="s">
        <v>297</v>
      </c>
      <c r="F206" s="425" t="s">
        <v>298</v>
      </c>
    </row>
    <row r="207" spans="1:6" ht="20.25" customHeight="1">
      <c r="A207" s="133"/>
      <c r="B207" s="305" t="s">
        <v>594</v>
      </c>
      <c r="C207" s="307" t="s">
        <v>269</v>
      </c>
      <c r="D207" s="317"/>
      <c r="E207" s="329"/>
      <c r="F207" s="317"/>
    </row>
    <row r="208" spans="1:6" ht="41.25" customHeight="1">
      <c r="A208" s="133"/>
      <c r="B208" s="305" t="s">
        <v>595</v>
      </c>
      <c r="C208" s="307" t="s">
        <v>303</v>
      </c>
      <c r="D208" s="317"/>
      <c r="E208" s="329"/>
      <c r="F208" s="317"/>
    </row>
    <row r="209" spans="1:6" ht="20.25" customHeight="1">
      <c r="A209" s="133"/>
      <c r="B209" s="305" t="s">
        <v>596</v>
      </c>
      <c r="C209" s="307" t="s">
        <v>293</v>
      </c>
      <c r="D209" s="317"/>
      <c r="E209" s="329"/>
      <c r="F209" s="317"/>
    </row>
    <row r="210" spans="1:6" ht="21.75" customHeight="1">
      <c r="A210" s="133"/>
      <c r="B210" s="305" t="s">
        <v>597</v>
      </c>
      <c r="C210" s="307" t="s">
        <v>295</v>
      </c>
      <c r="D210" s="317"/>
      <c r="E210" s="329"/>
      <c r="F210" s="317"/>
    </row>
    <row r="211" spans="1:6" ht="42">
      <c r="A211" s="323"/>
      <c r="B211" s="309" t="s">
        <v>598</v>
      </c>
      <c r="C211" s="313" t="s">
        <v>294</v>
      </c>
      <c r="D211" s="317"/>
      <c r="E211" s="329"/>
      <c r="F211" s="317"/>
    </row>
    <row r="212" spans="1:6" ht="21">
      <c r="A212" s="133">
        <v>7.2</v>
      </c>
      <c r="B212" s="1380" t="s">
        <v>243</v>
      </c>
      <c r="C212" s="1380"/>
      <c r="D212" s="341" t="s">
        <v>25</v>
      </c>
      <c r="E212" s="432" t="s">
        <v>13</v>
      </c>
      <c r="F212" s="341" t="s">
        <v>9</v>
      </c>
    </row>
    <row r="213" spans="1:6" ht="23.25" customHeight="1">
      <c r="A213" s="133"/>
      <c r="B213" s="305" t="s">
        <v>403</v>
      </c>
      <c r="C213" s="307" t="s">
        <v>299</v>
      </c>
      <c r="D213" s="317"/>
      <c r="E213" s="329"/>
      <c r="F213" s="317"/>
    </row>
    <row r="214" spans="1:6" ht="42">
      <c r="A214" s="133"/>
      <c r="B214" s="305" t="s">
        <v>405</v>
      </c>
      <c r="C214" s="307" t="s">
        <v>300</v>
      </c>
      <c r="D214" s="317"/>
      <c r="E214" s="329"/>
      <c r="F214" s="317"/>
    </row>
    <row r="215" spans="1:6" ht="21">
      <c r="A215" s="133"/>
      <c r="B215" s="305" t="s">
        <v>407</v>
      </c>
      <c r="C215" s="307" t="s">
        <v>301</v>
      </c>
      <c r="D215" s="317"/>
      <c r="E215" s="329"/>
      <c r="F215" s="317"/>
    </row>
    <row r="216" spans="1:6" ht="24.75" customHeight="1">
      <c r="A216" s="323"/>
      <c r="B216" s="309" t="s">
        <v>409</v>
      </c>
      <c r="C216" s="313" t="s">
        <v>302</v>
      </c>
      <c r="D216" s="318"/>
      <c r="E216" s="310"/>
      <c r="F216" s="318"/>
    </row>
    <row r="217" spans="1:6" ht="21">
      <c r="A217" s="133">
        <v>7.3</v>
      </c>
      <c r="B217" s="1380" t="s">
        <v>244</v>
      </c>
      <c r="C217" s="1380"/>
      <c r="D217" s="341" t="s">
        <v>25</v>
      </c>
      <c r="E217" s="432" t="s">
        <v>13</v>
      </c>
      <c r="F217" s="397" t="s">
        <v>27</v>
      </c>
    </row>
    <row r="218" spans="1:6" ht="42">
      <c r="A218" s="133"/>
      <c r="B218" s="305" t="s">
        <v>403</v>
      </c>
      <c r="C218" s="307" t="s">
        <v>304</v>
      </c>
      <c r="D218" s="317"/>
      <c r="E218" s="329"/>
      <c r="F218" s="317"/>
    </row>
    <row r="219" spans="1:6" ht="21">
      <c r="A219" s="133"/>
      <c r="B219" s="305" t="s">
        <v>405</v>
      </c>
      <c r="C219" s="307" t="s">
        <v>305</v>
      </c>
      <c r="D219" s="317"/>
      <c r="E219" s="329"/>
      <c r="F219" s="317"/>
    </row>
    <row r="220" spans="1:6" ht="21">
      <c r="A220" s="133"/>
      <c r="B220" s="305" t="s">
        <v>407</v>
      </c>
      <c r="C220" s="307" t="s">
        <v>306</v>
      </c>
      <c r="D220" s="317"/>
      <c r="E220" s="329"/>
      <c r="F220" s="317"/>
    </row>
    <row r="221" spans="1:6" ht="24.75" customHeight="1">
      <c r="A221" s="324"/>
      <c r="B221" s="326" t="s">
        <v>409</v>
      </c>
      <c r="C221" s="431" t="s">
        <v>307</v>
      </c>
      <c r="D221" s="320"/>
      <c r="E221" s="327"/>
      <c r="F221" s="320"/>
    </row>
    <row r="222" spans="1:6" ht="46.5" customHeight="1">
      <c r="A222" s="345"/>
      <c r="B222" s="441" t="s">
        <v>410</v>
      </c>
      <c r="C222" s="346" t="s">
        <v>308</v>
      </c>
      <c r="D222" s="442"/>
      <c r="E222" s="443"/>
      <c r="F222" s="442"/>
    </row>
    <row r="223" spans="1:6" ht="21">
      <c r="A223" s="133">
        <v>7.4</v>
      </c>
      <c r="B223" s="1380" t="s">
        <v>245</v>
      </c>
      <c r="C223" s="1380"/>
      <c r="D223" s="341" t="s">
        <v>25</v>
      </c>
      <c r="E223" s="432" t="s">
        <v>19</v>
      </c>
      <c r="F223" s="397" t="s">
        <v>28</v>
      </c>
    </row>
    <row r="224" spans="1:6" ht="23.25" customHeight="1">
      <c r="A224" s="133"/>
      <c r="B224" s="305" t="s">
        <v>403</v>
      </c>
      <c r="C224" s="307" t="s">
        <v>322</v>
      </c>
      <c r="D224" s="317"/>
      <c r="E224" s="329"/>
      <c r="F224" s="317"/>
    </row>
    <row r="225" spans="1:6" ht="63.75" customHeight="1">
      <c r="A225" s="133"/>
      <c r="B225" s="305" t="s">
        <v>405</v>
      </c>
      <c r="C225" s="307" t="s">
        <v>323</v>
      </c>
      <c r="D225" s="317"/>
      <c r="E225" s="329"/>
      <c r="F225" s="317"/>
    </row>
    <row r="226" spans="1:6" ht="42">
      <c r="A226" s="133"/>
      <c r="B226" s="305" t="s">
        <v>407</v>
      </c>
      <c r="C226" s="307" t="s">
        <v>324</v>
      </c>
      <c r="D226" s="317"/>
      <c r="E226" s="329"/>
      <c r="F226" s="317"/>
    </row>
    <row r="227" spans="1:6" ht="42">
      <c r="A227" s="133"/>
      <c r="B227" s="305" t="s">
        <v>409</v>
      </c>
      <c r="C227" s="307" t="s">
        <v>325</v>
      </c>
      <c r="D227" s="317"/>
      <c r="E227" s="329"/>
      <c r="F227" s="317"/>
    </row>
    <row r="228" spans="1:6" ht="23.25" customHeight="1">
      <c r="A228" s="133"/>
      <c r="B228" s="305" t="s">
        <v>410</v>
      </c>
      <c r="C228" s="307" t="s">
        <v>326</v>
      </c>
      <c r="D228" s="317"/>
      <c r="E228" s="329"/>
      <c r="F228" s="317"/>
    </row>
    <row r="229" spans="1:6" ht="31.5" customHeight="1">
      <c r="A229" s="323"/>
      <c r="B229" s="309" t="s">
        <v>411</v>
      </c>
      <c r="C229" s="313" t="s">
        <v>327</v>
      </c>
      <c r="D229" s="318"/>
      <c r="E229" s="310"/>
      <c r="F229" s="318"/>
    </row>
    <row r="230" spans="1:6" ht="21">
      <c r="A230" s="133">
        <v>7.5</v>
      </c>
      <c r="B230" s="1380" t="s">
        <v>246</v>
      </c>
      <c r="C230" s="1380"/>
      <c r="D230" s="341" t="s">
        <v>29</v>
      </c>
      <c r="E230" s="432" t="s">
        <v>21</v>
      </c>
      <c r="F230" s="341" t="s">
        <v>30</v>
      </c>
    </row>
    <row r="231" spans="1:6" ht="23.25" customHeight="1">
      <c r="A231" s="133"/>
      <c r="B231" s="305" t="s">
        <v>403</v>
      </c>
      <c r="C231" s="307" t="s">
        <v>328</v>
      </c>
      <c r="D231" s="317"/>
      <c r="E231" s="329"/>
      <c r="F231" s="317"/>
    </row>
    <row r="232" spans="1:6" ht="21">
      <c r="A232" s="133"/>
      <c r="B232" s="305" t="s">
        <v>405</v>
      </c>
      <c r="C232" s="307" t="s">
        <v>329</v>
      </c>
      <c r="D232" s="317"/>
      <c r="E232" s="329"/>
      <c r="F232" s="317"/>
    </row>
    <row r="233" spans="1:6" ht="21">
      <c r="A233" s="133"/>
      <c r="B233" s="305" t="s">
        <v>407</v>
      </c>
      <c r="C233" s="307" t="s">
        <v>330</v>
      </c>
      <c r="D233" s="317"/>
      <c r="E233" s="329"/>
      <c r="F233" s="317"/>
    </row>
    <row r="234" spans="1:6" ht="21">
      <c r="A234" s="133"/>
      <c r="B234" s="305" t="s">
        <v>409</v>
      </c>
      <c r="C234" s="307" t="s">
        <v>331</v>
      </c>
      <c r="D234" s="317"/>
      <c r="E234" s="329"/>
      <c r="F234" s="317"/>
    </row>
    <row r="235" spans="1:6" ht="23.25" customHeight="1">
      <c r="A235" s="133"/>
      <c r="B235" s="305" t="s">
        <v>410</v>
      </c>
      <c r="C235" s="307" t="s">
        <v>332</v>
      </c>
      <c r="D235" s="317"/>
      <c r="E235" s="329"/>
      <c r="F235" s="317"/>
    </row>
    <row r="236" spans="1:6" ht="54" customHeight="1">
      <c r="A236" s="324"/>
      <c r="B236" s="326" t="s">
        <v>411</v>
      </c>
      <c r="C236" s="438" t="s">
        <v>333</v>
      </c>
      <c r="D236" s="320"/>
      <c r="E236" s="327"/>
      <c r="F236" s="320"/>
    </row>
    <row r="237" spans="1:6" ht="21">
      <c r="A237" s="322">
        <v>7.6</v>
      </c>
      <c r="B237" s="1366" t="s">
        <v>247</v>
      </c>
      <c r="C237" s="1366"/>
      <c r="D237" s="387" t="s">
        <v>25</v>
      </c>
      <c r="E237" s="406" t="s">
        <v>19</v>
      </c>
      <c r="F237" s="387" t="s">
        <v>10</v>
      </c>
    </row>
    <row r="238" spans="1:6" ht="23.25" customHeight="1">
      <c r="A238" s="133"/>
      <c r="B238" s="305" t="s">
        <v>403</v>
      </c>
      <c r="C238" s="302" t="s">
        <v>334</v>
      </c>
      <c r="D238" s="317"/>
      <c r="E238" s="329"/>
      <c r="F238" s="317"/>
    </row>
    <row r="239" spans="1:6" ht="21">
      <c r="A239" s="133"/>
      <c r="B239" s="305" t="s">
        <v>405</v>
      </c>
      <c r="C239" s="302" t="s">
        <v>335</v>
      </c>
      <c r="D239" s="317"/>
      <c r="E239" s="329"/>
      <c r="F239" s="317"/>
    </row>
    <row r="240" spans="1:6" ht="21">
      <c r="A240" s="133"/>
      <c r="B240" s="305" t="s">
        <v>407</v>
      </c>
      <c r="C240" s="302" t="s">
        <v>336</v>
      </c>
      <c r="D240" s="317"/>
      <c r="E240" s="329"/>
      <c r="F240" s="317"/>
    </row>
    <row r="241" spans="1:6" ht="42">
      <c r="A241" s="133"/>
      <c r="B241" s="305" t="s">
        <v>409</v>
      </c>
      <c r="C241" s="307" t="s">
        <v>337</v>
      </c>
      <c r="D241" s="317"/>
      <c r="E241" s="329"/>
      <c r="F241" s="317"/>
    </row>
    <row r="242" spans="1:6" ht="23.25" customHeight="1">
      <c r="A242" s="323"/>
      <c r="B242" s="309" t="s">
        <v>410</v>
      </c>
      <c r="C242" s="310" t="s">
        <v>338</v>
      </c>
      <c r="D242" s="317"/>
      <c r="E242" s="329"/>
      <c r="F242" s="317"/>
    </row>
    <row r="243" spans="1:6" ht="21">
      <c r="A243" s="133">
        <v>7.7</v>
      </c>
      <c r="B243" s="1386" t="s">
        <v>248</v>
      </c>
      <c r="C243" s="1386"/>
      <c r="D243" s="399" t="s">
        <v>343</v>
      </c>
      <c r="E243" s="399" t="s">
        <v>344</v>
      </c>
      <c r="F243" s="1451" t="s">
        <v>345</v>
      </c>
    </row>
    <row r="244" spans="1:6" ht="21" customHeight="1">
      <c r="A244" s="133"/>
      <c r="B244" s="1437" t="s">
        <v>497</v>
      </c>
      <c r="C244" s="1437"/>
      <c r="D244" s="317"/>
      <c r="E244" s="317"/>
      <c r="F244" s="1304"/>
    </row>
    <row r="245" spans="1:6" ht="21">
      <c r="A245" s="133"/>
      <c r="B245" s="417"/>
      <c r="C245" s="314" t="s">
        <v>339</v>
      </c>
      <c r="D245" s="317"/>
      <c r="F245" s="1304"/>
    </row>
    <row r="246" spans="1:6" ht="21">
      <c r="A246" s="133"/>
      <c r="B246" s="417"/>
      <c r="C246" s="303" t="s">
        <v>340</v>
      </c>
      <c r="D246" s="317"/>
      <c r="E246" s="329"/>
      <c r="F246" s="1304"/>
    </row>
    <row r="247" spans="1:6" ht="18.75" customHeight="1">
      <c r="A247" s="133"/>
      <c r="B247" s="1413" t="s">
        <v>498</v>
      </c>
      <c r="C247" s="1413"/>
      <c r="D247" s="317"/>
      <c r="E247" s="317"/>
      <c r="F247" s="1304"/>
    </row>
    <row r="248" spans="1:6" ht="21">
      <c r="A248" s="133"/>
      <c r="B248" s="417"/>
      <c r="C248" s="385" t="s">
        <v>341</v>
      </c>
      <c r="D248" s="317"/>
      <c r="E248" s="329"/>
      <c r="F248" s="1304"/>
    </row>
    <row r="249" spans="1:6" ht="24" customHeight="1">
      <c r="A249" s="323"/>
      <c r="B249" s="418"/>
      <c r="C249" s="310" t="s">
        <v>342</v>
      </c>
      <c r="D249" s="318"/>
      <c r="E249" s="310"/>
      <c r="F249" s="1027"/>
    </row>
    <row r="250" spans="1:6" ht="21">
      <c r="A250" s="133">
        <v>7.8</v>
      </c>
      <c r="B250" s="1380" t="s">
        <v>249</v>
      </c>
      <c r="C250" s="1380"/>
      <c r="D250" s="341" t="s">
        <v>25</v>
      </c>
      <c r="E250" s="432" t="s">
        <v>19</v>
      </c>
      <c r="F250" s="341" t="s">
        <v>10</v>
      </c>
    </row>
    <row r="251" spans="1:6" ht="63">
      <c r="A251" s="133"/>
      <c r="B251" s="305" t="s">
        <v>403</v>
      </c>
      <c r="C251" s="335" t="s">
        <v>346</v>
      </c>
      <c r="D251" s="317"/>
      <c r="E251" s="329"/>
      <c r="F251" s="317"/>
    </row>
    <row r="252" spans="1:6" ht="42">
      <c r="A252" s="133"/>
      <c r="B252" s="305" t="s">
        <v>405</v>
      </c>
      <c r="C252" s="335" t="s">
        <v>347</v>
      </c>
      <c r="D252" s="317"/>
      <c r="E252" s="329"/>
      <c r="F252" s="317"/>
    </row>
    <row r="253" spans="1:6" ht="63">
      <c r="A253" s="324"/>
      <c r="B253" s="326" t="s">
        <v>407</v>
      </c>
      <c r="C253" s="431" t="s">
        <v>348</v>
      </c>
      <c r="D253" s="320"/>
      <c r="E253" s="327"/>
      <c r="F253" s="320"/>
    </row>
    <row r="254" spans="1:6" ht="21">
      <c r="A254" s="322"/>
      <c r="B254" s="439" t="s">
        <v>409</v>
      </c>
      <c r="C254" s="415" t="s">
        <v>349</v>
      </c>
      <c r="D254" s="405"/>
      <c r="E254" s="436"/>
      <c r="F254" s="405"/>
    </row>
    <row r="255" spans="1:6" ht="42">
      <c r="A255" s="323"/>
      <c r="B255" s="309" t="s">
        <v>410</v>
      </c>
      <c r="C255" s="313" t="s">
        <v>350</v>
      </c>
      <c r="D255" s="318"/>
      <c r="E255" s="310"/>
      <c r="F255" s="318"/>
    </row>
    <row r="256" spans="1:6" ht="21">
      <c r="A256" s="133">
        <v>7.9</v>
      </c>
      <c r="B256" s="1380" t="s">
        <v>250</v>
      </c>
      <c r="C256" s="1380"/>
      <c r="D256" s="341" t="s">
        <v>4</v>
      </c>
      <c r="E256" s="432" t="s">
        <v>31</v>
      </c>
      <c r="F256" s="341" t="s">
        <v>18</v>
      </c>
    </row>
    <row r="257" spans="1:6" ht="21">
      <c r="A257" s="133"/>
      <c r="B257" s="305" t="s">
        <v>403</v>
      </c>
      <c r="C257" s="302" t="s">
        <v>351</v>
      </c>
      <c r="D257" s="317"/>
      <c r="E257" s="329"/>
      <c r="F257" s="317"/>
    </row>
    <row r="258" spans="1:6" ht="21">
      <c r="A258" s="133"/>
      <c r="B258" s="305" t="s">
        <v>405</v>
      </c>
      <c r="C258" s="302" t="s">
        <v>352</v>
      </c>
      <c r="D258" s="317"/>
      <c r="E258" s="329"/>
      <c r="F258" s="317"/>
    </row>
    <row r="259" spans="1:6" ht="21">
      <c r="A259" s="133"/>
      <c r="B259" s="305" t="s">
        <v>407</v>
      </c>
      <c r="C259" s="302" t="s">
        <v>353</v>
      </c>
      <c r="D259" s="317"/>
      <c r="E259" s="329"/>
      <c r="F259" s="317"/>
    </row>
    <row r="260" spans="1:6" ht="42">
      <c r="A260" s="133"/>
      <c r="B260" s="305" t="s">
        <v>409</v>
      </c>
      <c r="C260" s="307" t="s">
        <v>354</v>
      </c>
      <c r="D260" s="317"/>
      <c r="E260" s="329"/>
      <c r="F260" s="317"/>
    </row>
    <row r="261" spans="1:6" ht="21">
      <c r="A261" s="133"/>
      <c r="B261" s="305" t="s">
        <v>410</v>
      </c>
      <c r="C261" s="302" t="s">
        <v>355</v>
      </c>
      <c r="D261" s="317"/>
      <c r="E261" s="329"/>
      <c r="F261" s="317"/>
    </row>
    <row r="262" spans="1:6" ht="21">
      <c r="A262" s="133"/>
      <c r="B262" s="305" t="s">
        <v>411</v>
      </c>
      <c r="C262" s="302" t="s">
        <v>356</v>
      </c>
      <c r="D262" s="317"/>
      <c r="E262" s="329"/>
      <c r="F262" s="317"/>
    </row>
    <row r="263" spans="1:6" ht="21">
      <c r="A263" s="133"/>
      <c r="B263" s="305" t="s">
        <v>412</v>
      </c>
      <c r="C263" s="302" t="s">
        <v>357</v>
      </c>
      <c r="D263" s="317"/>
      <c r="E263" s="329"/>
      <c r="F263" s="317"/>
    </row>
    <row r="264" spans="1:6" ht="24" customHeight="1">
      <c r="A264" s="323"/>
      <c r="B264" s="309" t="s">
        <v>537</v>
      </c>
      <c r="C264" s="386" t="s">
        <v>358</v>
      </c>
      <c r="D264" s="318"/>
      <c r="E264" s="310"/>
      <c r="F264" s="318"/>
    </row>
    <row r="265" spans="1:6" ht="64.5" customHeight="1">
      <c r="A265" s="352">
        <v>7.1</v>
      </c>
      <c r="B265" s="1372" t="s">
        <v>251</v>
      </c>
      <c r="C265" s="1372"/>
      <c r="D265" s="428" t="s">
        <v>366</v>
      </c>
      <c r="E265" s="428" t="s">
        <v>297</v>
      </c>
      <c r="F265" s="448" t="s">
        <v>367</v>
      </c>
    </row>
    <row r="266" spans="1:6" ht="20.25" customHeight="1">
      <c r="A266" s="133"/>
      <c r="B266" s="305" t="s">
        <v>594</v>
      </c>
      <c r="C266" s="307" t="s">
        <v>359</v>
      </c>
      <c r="D266" s="317"/>
      <c r="E266" s="329"/>
      <c r="F266" s="317"/>
    </row>
    <row r="267" spans="1:6" ht="24" customHeight="1">
      <c r="A267" s="133"/>
      <c r="B267" s="305" t="s">
        <v>595</v>
      </c>
      <c r="C267" s="454" t="s">
        <v>360</v>
      </c>
      <c r="D267" s="317"/>
      <c r="E267" s="329"/>
      <c r="F267" s="317"/>
    </row>
    <row r="268" spans="1:6" ht="20.25" customHeight="1">
      <c r="A268" s="133"/>
      <c r="B268" s="305" t="s">
        <v>596</v>
      </c>
      <c r="C268" s="307" t="s">
        <v>361</v>
      </c>
      <c r="D268" s="317"/>
      <c r="E268" s="329"/>
      <c r="F268" s="317"/>
    </row>
    <row r="269" spans="1:6" ht="21.75" customHeight="1">
      <c r="A269" s="133"/>
      <c r="B269" s="305" t="s">
        <v>597</v>
      </c>
      <c r="C269" s="307" t="s">
        <v>362</v>
      </c>
      <c r="D269" s="317"/>
      <c r="E269" s="329"/>
      <c r="F269" s="317"/>
    </row>
    <row r="270" spans="1:6" ht="21">
      <c r="A270" s="133"/>
      <c r="B270" s="305" t="s">
        <v>598</v>
      </c>
      <c r="C270" s="307" t="s">
        <v>363</v>
      </c>
      <c r="D270" s="317"/>
      <c r="E270" s="329"/>
      <c r="F270" s="317"/>
    </row>
    <row r="271" spans="1:6" ht="21">
      <c r="A271" s="133"/>
      <c r="B271" s="305" t="s">
        <v>528</v>
      </c>
      <c r="C271" s="307" t="s">
        <v>364</v>
      </c>
      <c r="D271" s="317"/>
      <c r="E271" s="329"/>
      <c r="F271" s="317"/>
    </row>
    <row r="272" spans="1:6" ht="21">
      <c r="A272" s="324"/>
      <c r="B272" s="326" t="s">
        <v>529</v>
      </c>
      <c r="C272" s="431" t="s">
        <v>365</v>
      </c>
      <c r="D272" s="320"/>
      <c r="E272" s="327"/>
      <c r="F272" s="320"/>
    </row>
    <row r="273" spans="1:6" ht="45" customHeight="1">
      <c r="A273" s="322">
        <v>7.11</v>
      </c>
      <c r="B273" s="1371" t="s">
        <v>252</v>
      </c>
      <c r="C273" s="1371"/>
      <c r="D273" s="445" t="s">
        <v>370</v>
      </c>
      <c r="E273" s="455" t="s">
        <v>371</v>
      </c>
      <c r="F273" s="437" t="s">
        <v>372</v>
      </c>
    </row>
    <row r="274" spans="1:6" ht="21.75">
      <c r="A274" s="133"/>
      <c r="B274" s="417"/>
      <c r="C274" s="398" t="s">
        <v>368</v>
      </c>
      <c r="D274" s="317"/>
      <c r="F274" s="317"/>
    </row>
    <row r="275" spans="1:6" ht="21.75">
      <c r="A275" s="323"/>
      <c r="B275" s="418"/>
      <c r="C275" s="407" t="s">
        <v>369</v>
      </c>
      <c r="D275" s="318"/>
      <c r="E275" s="310"/>
      <c r="F275" s="318"/>
    </row>
    <row r="276" spans="1:6" ht="393.75" customHeight="1">
      <c r="A276" s="344">
        <v>7.12</v>
      </c>
      <c r="B276" s="1393" t="s">
        <v>253</v>
      </c>
      <c r="C276" s="1393"/>
      <c r="D276" s="390" t="s">
        <v>373</v>
      </c>
      <c r="E276" s="395" t="s">
        <v>374</v>
      </c>
      <c r="F276" s="396" t="s">
        <v>375</v>
      </c>
    </row>
    <row r="277" spans="1:6" ht="21" customHeight="1">
      <c r="A277" s="1374" t="s">
        <v>680</v>
      </c>
      <c r="B277" s="1375"/>
      <c r="C277" s="1375"/>
      <c r="D277" s="1375"/>
      <c r="E277" s="1375"/>
      <c r="F277" s="1376"/>
    </row>
    <row r="278" spans="1:6" ht="21">
      <c r="A278" s="322">
        <v>8.1</v>
      </c>
      <c r="B278" s="1370" t="s">
        <v>254</v>
      </c>
      <c r="C278" s="1370"/>
      <c r="D278" s="387" t="s">
        <v>32</v>
      </c>
      <c r="E278" s="434" t="s">
        <v>5</v>
      </c>
      <c r="F278" s="387" t="s">
        <v>6</v>
      </c>
    </row>
    <row r="279" spans="1:6" ht="21">
      <c r="A279" s="133"/>
      <c r="B279" s="305" t="s">
        <v>403</v>
      </c>
      <c r="C279" s="302" t="s">
        <v>376</v>
      </c>
      <c r="D279" s="317"/>
      <c r="E279" s="329"/>
      <c r="F279" s="317"/>
    </row>
    <row r="280" spans="1:6" ht="21">
      <c r="A280" s="133"/>
      <c r="B280" s="305" t="s">
        <v>405</v>
      </c>
      <c r="C280" s="302" t="s">
        <v>377</v>
      </c>
      <c r="D280" s="317"/>
      <c r="E280" s="329"/>
      <c r="F280" s="317"/>
    </row>
    <row r="281" spans="1:6" ht="21">
      <c r="A281" s="133"/>
      <c r="B281" s="305" t="s">
        <v>407</v>
      </c>
      <c r="C281" s="302" t="s">
        <v>378</v>
      </c>
      <c r="D281" s="317"/>
      <c r="E281" s="329"/>
      <c r="F281" s="317"/>
    </row>
    <row r="282" spans="1:6" ht="21">
      <c r="A282" s="133"/>
      <c r="B282" s="305" t="s">
        <v>409</v>
      </c>
      <c r="C282" s="302" t="s">
        <v>379</v>
      </c>
      <c r="D282" s="317"/>
      <c r="E282" s="329"/>
      <c r="F282" s="317"/>
    </row>
    <row r="283" spans="1:6" ht="42">
      <c r="A283" s="133"/>
      <c r="B283" s="305" t="s">
        <v>410</v>
      </c>
      <c r="C283" s="307" t="s">
        <v>380</v>
      </c>
      <c r="D283" s="317"/>
      <c r="E283" s="329"/>
      <c r="F283" s="317"/>
    </row>
    <row r="284" spans="1:6" ht="42">
      <c r="A284" s="133"/>
      <c r="B284" s="305" t="s">
        <v>411</v>
      </c>
      <c r="C284" s="307" t="s">
        <v>381</v>
      </c>
      <c r="D284" s="317"/>
      <c r="E284" s="329"/>
      <c r="F284" s="317"/>
    </row>
    <row r="285" spans="1:6" ht="42">
      <c r="A285" s="323"/>
      <c r="B285" s="309" t="s">
        <v>412</v>
      </c>
      <c r="C285" s="313" t="s">
        <v>382</v>
      </c>
      <c r="D285" s="318"/>
      <c r="E285" s="310"/>
      <c r="F285" s="318"/>
    </row>
    <row r="286" spans="1:6" ht="22.5" customHeight="1">
      <c r="A286" s="133">
        <v>8.2</v>
      </c>
      <c r="B286" s="1385" t="s">
        <v>255</v>
      </c>
      <c r="C286" s="1385"/>
      <c r="D286" s="341" t="s">
        <v>25</v>
      </c>
      <c r="E286" s="432" t="s">
        <v>13</v>
      </c>
      <c r="F286" s="341" t="s">
        <v>33</v>
      </c>
    </row>
    <row r="287" spans="1:6" ht="21">
      <c r="A287" s="133"/>
      <c r="B287" s="305" t="s">
        <v>403</v>
      </c>
      <c r="C287" s="302" t="s">
        <v>383</v>
      </c>
      <c r="D287" s="317"/>
      <c r="E287" s="329"/>
      <c r="F287" s="317"/>
    </row>
    <row r="288" spans="1:6" ht="21">
      <c r="A288" s="133"/>
      <c r="B288" s="305" t="s">
        <v>405</v>
      </c>
      <c r="C288" s="302" t="s">
        <v>384</v>
      </c>
      <c r="D288" s="317"/>
      <c r="E288" s="329"/>
      <c r="F288" s="317"/>
    </row>
    <row r="289" spans="1:6" ht="21">
      <c r="A289" s="133"/>
      <c r="B289" s="305" t="s">
        <v>407</v>
      </c>
      <c r="C289" s="302" t="s">
        <v>385</v>
      </c>
      <c r="D289" s="317"/>
      <c r="E289" s="329"/>
      <c r="F289" s="317"/>
    </row>
    <row r="290" spans="1:6" ht="21">
      <c r="A290" s="133"/>
      <c r="B290" s="305" t="s">
        <v>409</v>
      </c>
      <c r="C290" s="302" t="s">
        <v>386</v>
      </c>
      <c r="D290" s="317"/>
      <c r="E290" s="329"/>
      <c r="F290" s="317"/>
    </row>
    <row r="291" spans="1:6" ht="21">
      <c r="A291" s="323"/>
      <c r="B291" s="309" t="s">
        <v>410</v>
      </c>
      <c r="C291" s="310" t="s">
        <v>387</v>
      </c>
      <c r="D291" s="318"/>
      <c r="E291" s="310"/>
      <c r="F291" s="318"/>
    </row>
    <row r="292" spans="1:6" ht="21">
      <c r="A292" s="133">
        <v>8.3</v>
      </c>
      <c r="B292" s="1379" t="s">
        <v>256</v>
      </c>
      <c r="C292" s="1379"/>
      <c r="D292" s="319" t="s">
        <v>390</v>
      </c>
      <c r="E292" s="303" t="s">
        <v>391</v>
      </c>
      <c r="F292" s="321" t="s">
        <v>392</v>
      </c>
    </row>
    <row r="293" spans="1:6" ht="21">
      <c r="A293" s="133"/>
      <c r="B293" s="417"/>
      <c r="C293" s="314" t="s">
        <v>389</v>
      </c>
      <c r="D293" s="317"/>
      <c r="F293" s="317"/>
    </row>
    <row r="294" spans="1:6" ht="65.25" customHeight="1">
      <c r="A294" s="324"/>
      <c r="B294" s="423"/>
      <c r="C294" s="382" t="s">
        <v>388</v>
      </c>
      <c r="D294" s="320"/>
      <c r="E294" s="327"/>
      <c r="F294" s="320"/>
    </row>
    <row r="295" spans="1:6" ht="21">
      <c r="A295" s="322">
        <v>8.4</v>
      </c>
      <c r="B295" s="1371" t="s">
        <v>257</v>
      </c>
      <c r="C295" s="1371"/>
      <c r="D295" s="1382" t="s">
        <v>393</v>
      </c>
      <c r="E295" s="1392" t="s">
        <v>394</v>
      </c>
      <c r="F295" s="1392" t="s">
        <v>395</v>
      </c>
    </row>
    <row r="296" spans="1:6" ht="21">
      <c r="A296" s="133"/>
      <c r="B296" s="417"/>
      <c r="C296" s="332" t="s">
        <v>43</v>
      </c>
      <c r="D296" s="1383"/>
      <c r="E296" s="1383"/>
      <c r="F296" s="1383"/>
    </row>
    <row r="297" spans="1:6" ht="21">
      <c r="A297" s="323"/>
      <c r="B297" s="418"/>
      <c r="C297" s="310" t="s">
        <v>388</v>
      </c>
      <c r="D297" s="1384"/>
      <c r="E297" s="1384"/>
      <c r="F297" s="1384"/>
    </row>
    <row r="298" spans="1:6" ht="21">
      <c r="A298" s="133">
        <v>8.5</v>
      </c>
      <c r="B298" s="1379" t="s">
        <v>258</v>
      </c>
      <c r="C298" s="1379"/>
      <c r="D298" s="319" t="s">
        <v>398</v>
      </c>
      <c r="E298" s="311" t="s">
        <v>36</v>
      </c>
      <c r="F298" s="319" t="s">
        <v>37</v>
      </c>
    </row>
    <row r="299" spans="1:6" ht="21">
      <c r="A299" s="133"/>
      <c r="B299" s="417"/>
      <c r="C299" s="314" t="s">
        <v>396</v>
      </c>
      <c r="D299" s="317"/>
      <c r="F299" s="317"/>
    </row>
    <row r="300" spans="1:6" ht="21">
      <c r="A300" s="323"/>
      <c r="B300" s="418"/>
      <c r="C300" s="310" t="s">
        <v>397</v>
      </c>
      <c r="D300" s="318"/>
      <c r="E300" s="310"/>
      <c r="F300" s="318"/>
    </row>
    <row r="301" spans="1:6" ht="21">
      <c r="A301" s="338">
        <v>8.6</v>
      </c>
      <c r="B301" s="1398" t="s">
        <v>259</v>
      </c>
      <c r="C301" s="1398"/>
      <c r="D301" s="319" t="s">
        <v>40</v>
      </c>
      <c r="E301" s="311" t="s">
        <v>41</v>
      </c>
      <c r="F301" s="321" t="s">
        <v>42</v>
      </c>
    </row>
    <row r="302" spans="1:6" ht="21">
      <c r="A302" s="133"/>
      <c r="B302" s="417"/>
      <c r="C302" s="314" t="s">
        <v>38</v>
      </c>
      <c r="D302" s="317"/>
      <c r="F302" s="317"/>
    </row>
    <row r="303" spans="1:6" ht="315.75" customHeight="1">
      <c r="A303" s="324"/>
      <c r="B303" s="423"/>
      <c r="C303" s="351" t="s">
        <v>39</v>
      </c>
      <c r="D303" s="320"/>
      <c r="E303" s="327"/>
      <c r="F303" s="320"/>
    </row>
    <row r="304" spans="1:6" ht="21" customHeight="1">
      <c r="A304" s="1374" t="s">
        <v>751</v>
      </c>
      <c r="B304" s="1375"/>
      <c r="C304" s="1375"/>
      <c r="D304" s="1375"/>
      <c r="E304" s="1375"/>
      <c r="F304" s="1376"/>
    </row>
    <row r="305" spans="1:6" ht="21">
      <c r="A305" s="322">
        <v>9.1</v>
      </c>
      <c r="B305" s="1397" t="s">
        <v>399</v>
      </c>
      <c r="C305" s="1397"/>
      <c r="D305" s="387" t="s">
        <v>8</v>
      </c>
      <c r="E305" s="406" t="s">
        <v>17</v>
      </c>
      <c r="F305" s="387" t="s">
        <v>35</v>
      </c>
    </row>
    <row r="306" spans="1:6" ht="21">
      <c r="A306" s="133"/>
      <c r="B306" s="305" t="s">
        <v>403</v>
      </c>
      <c r="C306" s="307" t="s">
        <v>44</v>
      </c>
      <c r="D306" s="317"/>
      <c r="E306" s="329"/>
      <c r="F306" s="317"/>
    </row>
    <row r="307" spans="1:6" ht="42">
      <c r="A307" s="133"/>
      <c r="B307" s="305" t="s">
        <v>405</v>
      </c>
      <c r="C307" s="307" t="s">
        <v>45</v>
      </c>
      <c r="D307" s="317"/>
      <c r="E307" s="329"/>
      <c r="F307" s="317"/>
    </row>
    <row r="308" spans="1:6" ht="42">
      <c r="A308" s="133"/>
      <c r="B308" s="305" t="s">
        <v>407</v>
      </c>
      <c r="C308" s="307" t="s">
        <v>46</v>
      </c>
      <c r="D308" s="317"/>
      <c r="E308" s="329"/>
      <c r="F308" s="317"/>
    </row>
    <row r="309" spans="1:6" ht="42">
      <c r="A309" s="133"/>
      <c r="B309" s="305" t="s">
        <v>409</v>
      </c>
      <c r="C309" s="307" t="s">
        <v>47</v>
      </c>
      <c r="D309" s="317"/>
      <c r="E309" s="329"/>
      <c r="F309" s="317"/>
    </row>
    <row r="310" spans="1:6" ht="21">
      <c r="A310" s="133"/>
      <c r="B310" s="305" t="s">
        <v>410</v>
      </c>
      <c r="C310" s="307" t="s">
        <v>48</v>
      </c>
      <c r="D310" s="317"/>
      <c r="E310" s="329"/>
      <c r="F310" s="317"/>
    </row>
    <row r="311" spans="1:6" ht="23.25" customHeight="1">
      <c r="A311" s="133"/>
      <c r="B311" s="305" t="s">
        <v>411</v>
      </c>
      <c r="C311" s="307" t="s">
        <v>49</v>
      </c>
      <c r="D311" s="317"/>
      <c r="E311" s="329"/>
      <c r="F311" s="317"/>
    </row>
    <row r="312" spans="1:6" ht="21">
      <c r="A312" s="323"/>
      <c r="B312" s="309" t="s">
        <v>412</v>
      </c>
      <c r="C312" s="433" t="s">
        <v>50</v>
      </c>
      <c r="D312" s="317"/>
      <c r="E312" s="329"/>
      <c r="F312" s="317"/>
    </row>
    <row r="313" spans="1:6" ht="21">
      <c r="A313" s="133">
        <v>9.2</v>
      </c>
      <c r="B313" s="1399" t="s">
        <v>400</v>
      </c>
      <c r="C313" s="1399"/>
      <c r="D313" s="341" t="s">
        <v>8</v>
      </c>
      <c r="E313" s="432" t="s">
        <v>23</v>
      </c>
      <c r="F313" s="397" t="s">
        <v>34</v>
      </c>
    </row>
    <row r="314" spans="1:6" ht="21">
      <c r="A314" s="133"/>
      <c r="B314" s="305" t="s">
        <v>403</v>
      </c>
      <c r="C314" s="307" t="s">
        <v>51</v>
      </c>
      <c r="D314" s="317"/>
      <c r="E314" s="329"/>
      <c r="F314" s="317"/>
    </row>
    <row r="315" spans="1:6" ht="21">
      <c r="A315" s="133"/>
      <c r="B315" s="305" t="s">
        <v>405</v>
      </c>
      <c r="C315" s="307" t="s">
        <v>52</v>
      </c>
      <c r="D315" s="317"/>
      <c r="E315" s="329"/>
      <c r="F315" s="317"/>
    </row>
    <row r="316" spans="1:6" ht="21">
      <c r="A316" s="133"/>
      <c r="B316" s="305" t="s">
        <v>407</v>
      </c>
      <c r="C316" s="307" t="s">
        <v>53</v>
      </c>
      <c r="D316" s="317"/>
      <c r="E316" s="329"/>
      <c r="F316" s="317"/>
    </row>
    <row r="317" spans="1:6" ht="21">
      <c r="A317" s="133"/>
      <c r="B317" s="305" t="s">
        <v>409</v>
      </c>
      <c r="C317" s="307" t="s">
        <v>54</v>
      </c>
      <c r="D317" s="317"/>
      <c r="E317" s="329"/>
      <c r="F317" s="317"/>
    </row>
    <row r="318" spans="1:6" ht="21">
      <c r="A318" s="133"/>
      <c r="B318" s="305" t="s">
        <v>410</v>
      </c>
      <c r="C318" s="307" t="s">
        <v>55</v>
      </c>
      <c r="D318" s="317"/>
      <c r="E318" s="329"/>
      <c r="F318" s="317"/>
    </row>
    <row r="319" spans="1:6" ht="42">
      <c r="A319" s="133"/>
      <c r="B319" s="305" t="s">
        <v>411</v>
      </c>
      <c r="C319" s="307" t="s">
        <v>56</v>
      </c>
      <c r="D319" s="317"/>
      <c r="E319" s="329"/>
      <c r="F319" s="317"/>
    </row>
    <row r="320" spans="1:6" ht="58.5" customHeight="1">
      <c r="A320" s="324"/>
      <c r="B320" s="326" t="s">
        <v>412</v>
      </c>
      <c r="C320" s="438" t="s">
        <v>57</v>
      </c>
      <c r="D320" s="320"/>
      <c r="E320" s="327"/>
      <c r="F320" s="320"/>
    </row>
    <row r="321" spans="1:6" ht="21">
      <c r="A321" s="322">
        <v>9.3</v>
      </c>
      <c r="B321" s="1397" t="s">
        <v>401</v>
      </c>
      <c r="C321" s="1397"/>
      <c r="D321" s="387" t="s">
        <v>25</v>
      </c>
      <c r="E321" s="406" t="s">
        <v>13</v>
      </c>
      <c r="F321" s="387" t="s">
        <v>33</v>
      </c>
    </row>
    <row r="322" spans="1:6" ht="21">
      <c r="A322" s="133"/>
      <c r="B322" s="305" t="s">
        <v>403</v>
      </c>
      <c r="C322" s="307" t="s">
        <v>58</v>
      </c>
      <c r="D322" s="317"/>
      <c r="E322" s="329"/>
      <c r="F322" s="317"/>
    </row>
    <row r="323" spans="1:6" ht="21">
      <c r="A323" s="133"/>
      <c r="B323" s="305" t="s">
        <v>405</v>
      </c>
      <c r="C323" s="307" t="s">
        <v>59</v>
      </c>
      <c r="D323" s="317"/>
      <c r="E323" s="329"/>
      <c r="F323" s="317"/>
    </row>
    <row r="324" spans="1:6" ht="21">
      <c r="A324" s="133"/>
      <c r="B324" s="305" t="s">
        <v>407</v>
      </c>
      <c r="C324" s="307" t="s">
        <v>60</v>
      </c>
      <c r="D324" s="317"/>
      <c r="E324" s="329"/>
      <c r="F324" s="317"/>
    </row>
    <row r="325" spans="1:6" ht="21">
      <c r="A325" s="133"/>
      <c r="B325" s="305" t="s">
        <v>409</v>
      </c>
      <c r="C325" s="307" t="s">
        <v>61</v>
      </c>
      <c r="D325" s="317"/>
      <c r="E325" s="329"/>
      <c r="F325" s="317"/>
    </row>
    <row r="326" spans="1:6" ht="42">
      <c r="A326" s="323"/>
      <c r="B326" s="309" t="s">
        <v>410</v>
      </c>
      <c r="C326" s="313" t="s">
        <v>62</v>
      </c>
      <c r="D326" s="318"/>
      <c r="E326" s="310"/>
      <c r="F326" s="318"/>
    </row>
    <row r="327" spans="1:6" ht="21">
      <c r="A327" s="133">
        <v>9.4</v>
      </c>
      <c r="B327" s="1379" t="s">
        <v>402</v>
      </c>
      <c r="C327" s="1379"/>
      <c r="D327" s="435" t="s">
        <v>7</v>
      </c>
      <c r="E327" s="435" t="s">
        <v>13</v>
      </c>
      <c r="F327" s="341" t="s">
        <v>33</v>
      </c>
    </row>
    <row r="328" spans="1:6" ht="21">
      <c r="A328" s="133"/>
      <c r="B328" s="305" t="s">
        <v>403</v>
      </c>
      <c r="C328" s="335" t="s">
        <v>63</v>
      </c>
      <c r="D328" s="317"/>
      <c r="E328" s="329"/>
      <c r="F328" s="317"/>
    </row>
    <row r="329" spans="1:6" ht="63">
      <c r="A329" s="133"/>
      <c r="B329" s="305" t="s">
        <v>405</v>
      </c>
      <c r="C329" s="335" t="s">
        <v>64</v>
      </c>
      <c r="D329" s="317"/>
      <c r="E329" s="329"/>
      <c r="F329" s="317"/>
    </row>
    <row r="330" spans="1:6" ht="42">
      <c r="A330" s="133"/>
      <c r="B330" s="305" t="s">
        <v>407</v>
      </c>
      <c r="C330" s="335" t="s">
        <v>320</v>
      </c>
      <c r="D330" s="317"/>
      <c r="E330" s="329"/>
      <c r="F330" s="317"/>
    </row>
    <row r="331" spans="1:6" ht="63">
      <c r="A331" s="133"/>
      <c r="B331" s="305" t="s">
        <v>409</v>
      </c>
      <c r="C331" s="335" t="s">
        <v>65</v>
      </c>
      <c r="D331" s="317"/>
      <c r="E331" s="329"/>
      <c r="F331" s="317"/>
    </row>
    <row r="332" spans="1:6" ht="21">
      <c r="A332" s="324"/>
      <c r="B332" s="326" t="s">
        <v>410</v>
      </c>
      <c r="C332" s="431" t="s">
        <v>66</v>
      </c>
      <c r="D332" s="320"/>
      <c r="E332" s="327"/>
      <c r="F332" s="320"/>
    </row>
  </sheetData>
  <sheetProtection/>
  <mergeCells count="98">
    <mergeCell ref="B154:C154"/>
    <mergeCell ref="B155:C155"/>
    <mergeCell ref="B206:C206"/>
    <mergeCell ref="B212:C212"/>
    <mergeCell ref="B180:C180"/>
    <mergeCell ref="B181:C181"/>
    <mergeCell ref="B183:C183"/>
    <mergeCell ref="B184:C184"/>
    <mergeCell ref="B190:C190"/>
    <mergeCell ref="B192:C192"/>
    <mergeCell ref="B182:F182"/>
    <mergeCell ref="B247:C247"/>
    <mergeCell ref="B244:C244"/>
    <mergeCell ref="B161:C161"/>
    <mergeCell ref="B164:C164"/>
    <mergeCell ref="A170:F170"/>
    <mergeCell ref="B171:C171"/>
    <mergeCell ref="B179:C179"/>
    <mergeCell ref="F243:F249"/>
    <mergeCell ref="B199:C199"/>
    <mergeCell ref="B136:C136"/>
    <mergeCell ref="B109:C109"/>
    <mergeCell ref="B125:C125"/>
    <mergeCell ref="B111:C111"/>
    <mergeCell ref="B120:C120"/>
    <mergeCell ref="B101:C101"/>
    <mergeCell ref="B129:C129"/>
    <mergeCell ref="A128:F128"/>
    <mergeCell ref="A110:F110"/>
    <mergeCell ref="B98:C98"/>
    <mergeCell ref="A22:F22"/>
    <mergeCell ref="B78:C78"/>
    <mergeCell ref="B81:C81"/>
    <mergeCell ref="B90:C90"/>
    <mergeCell ref="B91:C91"/>
    <mergeCell ref="F77:F83"/>
    <mergeCell ref="B95:C95"/>
    <mergeCell ref="B41:C41"/>
    <mergeCell ref="B87:C87"/>
    <mergeCell ref="A1:F1"/>
    <mergeCell ref="B58:C58"/>
    <mergeCell ref="B57:C57"/>
    <mergeCell ref="B56:C56"/>
    <mergeCell ref="B47:C47"/>
    <mergeCell ref="D47:D50"/>
    <mergeCell ref="E47:E50"/>
    <mergeCell ref="B5:C5"/>
    <mergeCell ref="B13:C13"/>
    <mergeCell ref="A4:F4"/>
    <mergeCell ref="B84:C84"/>
    <mergeCell ref="B77:C77"/>
    <mergeCell ref="A2:C3"/>
    <mergeCell ref="D2:F2"/>
    <mergeCell ref="B76:C76"/>
    <mergeCell ref="B73:C73"/>
    <mergeCell ref="B70:C70"/>
    <mergeCell ref="B64:C64"/>
    <mergeCell ref="B16:C16"/>
    <mergeCell ref="B33:C33"/>
    <mergeCell ref="B23:C23"/>
    <mergeCell ref="F47:F50"/>
    <mergeCell ref="B327:C327"/>
    <mergeCell ref="B321:C321"/>
    <mergeCell ref="B298:C298"/>
    <mergeCell ref="B305:C305"/>
    <mergeCell ref="A304:F304"/>
    <mergeCell ref="B301:C301"/>
    <mergeCell ref="B313:C313"/>
    <mergeCell ref="E295:E297"/>
    <mergeCell ref="F295:F297"/>
    <mergeCell ref="A205:F205"/>
    <mergeCell ref="B256:C256"/>
    <mergeCell ref="B265:C265"/>
    <mergeCell ref="B250:C250"/>
    <mergeCell ref="B276:C276"/>
    <mergeCell ref="B295:C295"/>
    <mergeCell ref="B292:C292"/>
    <mergeCell ref="B217:C217"/>
    <mergeCell ref="B142:C142"/>
    <mergeCell ref="B92:C92"/>
    <mergeCell ref="D295:D297"/>
    <mergeCell ref="B286:C286"/>
    <mergeCell ref="B243:C243"/>
    <mergeCell ref="D183:F183"/>
    <mergeCell ref="B223:C223"/>
    <mergeCell ref="B230:C230"/>
    <mergeCell ref="B237:C237"/>
    <mergeCell ref="B146:C146"/>
    <mergeCell ref="B145:C145"/>
    <mergeCell ref="A191:F191"/>
    <mergeCell ref="B278:C278"/>
    <mergeCell ref="B273:C273"/>
    <mergeCell ref="B158:C158"/>
    <mergeCell ref="B167:C167"/>
    <mergeCell ref="A277:F277"/>
    <mergeCell ref="B202:C202"/>
    <mergeCell ref="B151:C151"/>
    <mergeCell ref="B148:C148"/>
  </mergeCells>
  <printOptions/>
  <pageMargins left="0.4" right="0.38" top="0.65" bottom="0.58" header="0.5" footer="0.22"/>
  <pageSetup horizontalDpi="600" verticalDpi="600" orientation="landscape" paperSize="9" r:id="rId1"/>
  <headerFooter alignWithMargins="0">
    <oddFooter>&amp;R&amp;"Angsana New,ธรรมดา"งานประกันคุณภาพการศักษา มหาวิทยาลัยแม่โจ้ โทร.3038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kai</cp:lastModifiedBy>
  <cp:lastPrinted>2009-07-19T11:34:35Z</cp:lastPrinted>
  <dcterms:created xsi:type="dcterms:W3CDTF">2008-02-05T13:28:04Z</dcterms:created>
  <dcterms:modified xsi:type="dcterms:W3CDTF">2009-07-23T03:43:38Z</dcterms:modified>
  <cp:category/>
  <cp:version/>
  <cp:contentType/>
  <cp:contentStatus/>
</cp:coreProperties>
</file>